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5B89E24-6A25-7D4C-894F-7EC6559ED6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+Tareas" sheetId="1" r:id="rId1"/>
    <sheet name="Cronograma" sheetId="2" r:id="rId2"/>
    <sheet name="Presupuesto" sheetId="3" r:id="rId3"/>
    <sheet name="Honorarios" sheetId="4" state="hidden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H4" i="3"/>
  <c r="H8" i="3"/>
  <c r="H7" i="3"/>
  <c r="H3" i="3"/>
  <c r="H16" i="3"/>
  <c r="I25" i="4"/>
  <c r="K25" i="4"/>
  <c r="M25" i="4"/>
  <c r="H25" i="4"/>
  <c r="J25" i="4"/>
  <c r="L25" i="4"/>
  <c r="I24" i="4"/>
  <c r="K24" i="4"/>
  <c r="M24" i="4"/>
  <c r="H24" i="4"/>
  <c r="J24" i="4"/>
  <c r="L24" i="4"/>
  <c r="I23" i="4"/>
  <c r="K23" i="4"/>
  <c r="M23" i="4"/>
  <c r="H23" i="4"/>
  <c r="J23" i="4"/>
  <c r="L23" i="4"/>
  <c r="I22" i="4"/>
  <c r="K22" i="4"/>
  <c r="M22" i="4"/>
  <c r="H22" i="4"/>
  <c r="J22" i="4"/>
  <c r="L22" i="4"/>
  <c r="I21" i="4"/>
  <c r="K21" i="4"/>
  <c r="M21" i="4"/>
  <c r="H21" i="4"/>
  <c r="J21" i="4"/>
  <c r="L21" i="4"/>
  <c r="I19" i="4"/>
  <c r="K19" i="4"/>
  <c r="M19" i="4"/>
  <c r="H19" i="4"/>
  <c r="J19" i="4"/>
  <c r="L19" i="4"/>
  <c r="I18" i="4"/>
  <c r="K18" i="4"/>
  <c r="M18" i="4"/>
  <c r="H18" i="4"/>
  <c r="J18" i="4"/>
  <c r="L18" i="4"/>
  <c r="I17" i="4"/>
  <c r="K17" i="4"/>
  <c r="M17" i="4"/>
  <c r="H17" i="4"/>
  <c r="J17" i="4"/>
  <c r="L17" i="4"/>
  <c r="I16" i="4"/>
  <c r="K16" i="4"/>
  <c r="M16" i="4"/>
  <c r="H16" i="4"/>
  <c r="J16" i="4"/>
  <c r="L16" i="4"/>
  <c r="I15" i="4"/>
  <c r="K15" i="4"/>
  <c r="M15" i="4"/>
  <c r="H15" i="4"/>
  <c r="J15" i="4"/>
  <c r="L15" i="4"/>
  <c r="I14" i="4"/>
  <c r="K14" i="4"/>
  <c r="M14" i="4"/>
  <c r="H14" i="4"/>
  <c r="J14" i="4"/>
  <c r="L14" i="4"/>
  <c r="I13" i="4"/>
  <c r="K13" i="4"/>
  <c r="M13" i="4"/>
  <c r="H13" i="4"/>
  <c r="J13" i="4"/>
  <c r="L13" i="4"/>
  <c r="I12" i="4"/>
  <c r="K12" i="4"/>
  <c r="M12" i="4"/>
  <c r="H12" i="4"/>
  <c r="J12" i="4"/>
  <c r="L12" i="4"/>
  <c r="I11" i="4"/>
  <c r="K11" i="4"/>
  <c r="M11" i="4"/>
  <c r="H11" i="4"/>
  <c r="J11" i="4"/>
  <c r="L11" i="4"/>
  <c r="I10" i="4"/>
  <c r="K10" i="4"/>
  <c r="M10" i="4"/>
  <c r="H10" i="4"/>
  <c r="J10" i="4"/>
  <c r="L10" i="4"/>
  <c r="I8" i="4"/>
  <c r="K8" i="4"/>
  <c r="M8" i="4"/>
  <c r="H8" i="4"/>
  <c r="J8" i="4"/>
  <c r="L8" i="4"/>
  <c r="V7" i="4"/>
  <c r="W7" i="4"/>
  <c r="V8" i="4"/>
  <c r="W6" i="4"/>
  <c r="I6" i="4"/>
  <c r="K6" i="4"/>
  <c r="M6" i="4"/>
  <c r="H6" i="4"/>
  <c r="J6" i="4"/>
  <c r="L6" i="4"/>
  <c r="Q6" i="4"/>
  <c r="O6" i="4"/>
  <c r="S6" i="4"/>
  <c r="Q8" i="4"/>
  <c r="O8" i="4"/>
  <c r="S8" i="4"/>
  <c r="Q11" i="4"/>
  <c r="O11" i="4"/>
  <c r="S11" i="4"/>
  <c r="Q13" i="4"/>
  <c r="O13" i="4"/>
  <c r="S13" i="4"/>
  <c r="Q14" i="4"/>
  <c r="O14" i="4"/>
  <c r="S14" i="4"/>
  <c r="Q16" i="4"/>
  <c r="O16" i="4"/>
  <c r="S16" i="4"/>
  <c r="Q17" i="4"/>
  <c r="O17" i="4"/>
  <c r="S17" i="4"/>
  <c r="Q18" i="4"/>
  <c r="O18" i="4"/>
  <c r="S18" i="4"/>
  <c r="Q21" i="4"/>
  <c r="O21" i="4"/>
  <c r="S21" i="4"/>
  <c r="Q22" i="4"/>
  <c r="O22" i="4"/>
  <c r="S22" i="4"/>
  <c r="Q23" i="4"/>
  <c r="O23" i="4"/>
  <c r="S23" i="4"/>
  <c r="Q24" i="4"/>
  <c r="O24" i="4"/>
  <c r="S24" i="4"/>
  <c r="P6" i="4"/>
  <c r="N6" i="4"/>
  <c r="R6" i="4"/>
  <c r="V9" i="4"/>
  <c r="W8" i="4"/>
  <c r="W9" i="4"/>
  <c r="N8" i="4"/>
  <c r="R8" i="4"/>
  <c r="P8" i="4"/>
  <c r="N10" i="4"/>
  <c r="R10" i="4"/>
  <c r="P10" i="4"/>
  <c r="N11" i="4"/>
  <c r="R11" i="4"/>
  <c r="P11" i="4"/>
  <c r="N12" i="4"/>
  <c r="R12" i="4"/>
  <c r="P12" i="4"/>
  <c r="N13" i="4"/>
  <c r="R13" i="4"/>
  <c r="P13" i="4"/>
  <c r="N14" i="4"/>
  <c r="R14" i="4"/>
  <c r="P14" i="4"/>
  <c r="N15" i="4"/>
  <c r="R15" i="4"/>
  <c r="P15" i="4"/>
  <c r="N16" i="4"/>
  <c r="R16" i="4"/>
  <c r="P16" i="4"/>
  <c r="N17" i="4"/>
  <c r="R17" i="4"/>
  <c r="P17" i="4"/>
  <c r="N18" i="4"/>
  <c r="R18" i="4"/>
  <c r="P18" i="4"/>
  <c r="N19" i="4"/>
  <c r="R19" i="4"/>
  <c r="P19" i="4"/>
  <c r="N21" i="4"/>
  <c r="R21" i="4"/>
  <c r="P21" i="4"/>
  <c r="N22" i="4"/>
  <c r="R22" i="4"/>
  <c r="P22" i="4"/>
  <c r="N23" i="4"/>
  <c r="R23" i="4"/>
  <c r="P23" i="4"/>
  <c r="N24" i="4"/>
  <c r="R24" i="4"/>
  <c r="P24" i="4"/>
  <c r="N25" i="4"/>
  <c r="R25" i="4"/>
  <c r="P25" i="4"/>
  <c r="Q10" i="4"/>
  <c r="O10" i="4"/>
  <c r="S10" i="4"/>
  <c r="Q12" i="4"/>
  <c r="O12" i="4"/>
  <c r="S12" i="4"/>
  <c r="Q15" i="4"/>
  <c r="O15" i="4"/>
  <c r="S15" i="4"/>
  <c r="Q19" i="4"/>
  <c r="O19" i="4"/>
  <c r="S19" i="4"/>
  <c r="Q25" i="4"/>
  <c r="O25" i="4"/>
  <c r="S25" i="4"/>
</calcChain>
</file>

<file path=xl/sharedStrings.xml><?xml version="1.0" encoding="utf-8"?>
<sst xmlns="http://schemas.openxmlformats.org/spreadsheetml/2006/main" count="459" uniqueCount="253">
  <si>
    <t>PROGRAMA ANUAL DE AUDITORIAS INTERNAS</t>
  </si>
  <si>
    <t>FECHA DE ELABORACIÓN</t>
  </si>
  <si>
    <t>FECHA DE SOCIALIZACIÓN</t>
  </si>
  <si>
    <t>FECHA ÚLTIMA MODIFICACIÓN</t>
  </si>
  <si>
    <t>VIGENCIA DEL PROGRAMA</t>
  </si>
  <si>
    <t>RESPONSABLE DEL PROGRAMA</t>
  </si>
  <si>
    <t>OBJETIVO DEL PROGRAMA</t>
  </si>
  <si>
    <t>ALCANCE</t>
  </si>
  <si>
    <t>RIESGOS DEL PROGRAMA</t>
  </si>
  <si>
    <t>• Insuficiencia de recursos</t>
  </si>
  <si>
    <t>• Falta de competencias técnicas especializadas</t>
  </si>
  <si>
    <t>• Protección inadecuada de los registros de auditoría</t>
  </si>
  <si>
    <t>RECURSOS</t>
  </si>
  <si>
    <t>• Tiempo asignado a cada auditoría</t>
  </si>
  <si>
    <t>• Herramientas de Tecnología adquiridas y por adquirir</t>
  </si>
  <si>
    <t>FECHA</t>
  </si>
  <si>
    <t>DOCUMENTOS RELACIONADOS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</si>
  <si>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</si>
  <si>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</si>
  <si>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</si>
  <si>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</si>
  <si>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</si>
  <si>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</si>
  <si>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</si>
  <si>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</si>
  <si>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</si>
  <si>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FECHA DE APROBACION</t>
  </si>
  <si>
    <t>DEPENDENCIA</t>
  </si>
  <si>
    <t>• Recursos financieros</t>
  </si>
  <si>
    <t>• Fallas en la definición de objetivos de las auditorías y el objetivo</t>
  </si>
  <si>
    <t>• Seguimiento ineficaz de los resultados</t>
  </si>
  <si>
    <t>Luis Fernando Hoyos Estrada</t>
  </si>
  <si>
    <t>• Insuficiencia de auditores</t>
  </si>
  <si>
    <t>MES</t>
  </si>
  <si>
    <t>• Poca divulgacion y sensibilizacion de las tecnicas de  de auditorías</t>
  </si>
  <si>
    <t>• Debilidad en la definición de los limites de intervención en la entidad publica de regimen de derecho privado</t>
  </si>
  <si>
    <t>• Tiempo para la auditoria</t>
  </si>
  <si>
    <t>Febrero</t>
  </si>
  <si>
    <t>TEMAS A DESARROLLAR POR AUDITORIAS</t>
  </si>
  <si>
    <t>RIESGOS</t>
  </si>
  <si>
    <t>Énero</t>
  </si>
  <si>
    <t>• Desconocimiento de las tecnicas y mejoras en los procesos de auditoria en entidades publicas</t>
  </si>
  <si>
    <t>• Falta de conocimiento en la operatividad de la Corporación.</t>
  </si>
  <si>
    <t>Seguimiento Planes de Mejoramiento</t>
  </si>
  <si>
    <t>Seguimiento Planes de Mejoramiento Contraloria General de Medellin y Departamento Nacional de Planeación-Sistema Regional de Regalias</t>
  </si>
  <si>
    <t>Sanciones disciplinarias por el incumplimiento en la adopcion de las recomendaciones de los entes de control</t>
  </si>
  <si>
    <t>Proceso</t>
  </si>
  <si>
    <t>Proceso contractual de adquisicion de bienes y servicios</t>
  </si>
  <si>
    <t>Planes de Mejoramiento de la Contraloria General de Medellin y Sistema Regional de Regalias</t>
  </si>
  <si>
    <t>Mala imagen institucional por bajo avance en las metas.  Posible disminución de las actividades misionales y de apoyo para atender los requerimientos  a las necesidades.</t>
  </si>
  <si>
    <t>Proceso estrategico para el desarrollo de las prioridades estrategicas para la atracción, desarrollo y generación de retos</t>
  </si>
  <si>
    <t>C</t>
  </si>
  <si>
    <t>Incumplimiento de las directrices de los entes de control sobre la obligación de la revisión y rendición de la cuenta</t>
  </si>
  <si>
    <t>Carpetas contractuales, aplicativos de Gestión Transparente y SECOP</t>
  </si>
  <si>
    <t>Actas de Asamblea de afiliados y Junta Directiva de la Corporación</t>
  </si>
  <si>
    <t>Proceso contractual de concesión de espacios</t>
  </si>
  <si>
    <t>Revisión de los contratos de concesión de espacios del Landing</t>
  </si>
  <si>
    <t>Carpetas de contratos de concesión de espacios del Landing</t>
  </si>
  <si>
    <t>Proceso presupuestal de la Corporación</t>
  </si>
  <si>
    <t>Incumplimiento de la normatividad en materia presupuestal</t>
  </si>
  <si>
    <t>Baja rentabilidad de la operación del landing</t>
  </si>
  <si>
    <t>Verificacion de la ejecución de las lineas de aceleración, crecimiento, expansión, Innova pyme y economia naranja</t>
  </si>
  <si>
    <t>Incumplimiento en los criterios de acceso a las diferentes modalidades de financiamiento a los proyectos emprendedores</t>
  </si>
  <si>
    <t>Proceso negocios del conocimiento</t>
  </si>
  <si>
    <t>Seguimiento equivado a la ejecución de contratos</t>
  </si>
  <si>
    <t>Carpetas de contratos y de gestion documental</t>
  </si>
  <si>
    <t>Aplicación del Manual de Supervision y Manual de Contratacion de la Corporación</t>
  </si>
  <si>
    <t>Auditoria al Programa de Salud Ocupacional</t>
  </si>
  <si>
    <t xml:space="preserve">Condiciones de desproteccion en salud y riesgos del personal vinculado a la entidad </t>
  </si>
  <si>
    <t xml:space="preserve">Proceso de apoyo a la gestion </t>
  </si>
  <si>
    <t xml:space="preserve"> Auditoría TI y el manejo de la información de la organización que apoye las estrategias y objetivos de la organización. </t>
  </si>
  <si>
    <t>Limitaciones para el uso de la informacion y sistemas de proceso</t>
  </si>
  <si>
    <t>Software y aplicativos del Core del negocio. Plan Estraregico de Tecnologias de la Información</t>
  </si>
  <si>
    <t>TEMAS DE LA FUNCION DE CONTROL INTERNO</t>
  </si>
  <si>
    <t>RIESGO</t>
  </si>
  <si>
    <t>Trimestral</t>
  </si>
  <si>
    <t>Aplicación de la Politica de Caja Menor y recocimiento de viaticos</t>
  </si>
  <si>
    <t>Incumplimiento de la Politica de manejo de la caja menor</t>
  </si>
  <si>
    <t>Aleatoria</t>
  </si>
  <si>
    <t>Carpetas de  gestion documental</t>
  </si>
  <si>
    <t>10 dias despues de recibido el informe</t>
  </si>
  <si>
    <t>Informe de austeridad en el gasto a la Direccion Ejecutiva (Decreto 984 de 2012)</t>
  </si>
  <si>
    <t>Alto  consumo en el nivel de gastos</t>
  </si>
  <si>
    <t>Anual</t>
  </si>
  <si>
    <t>Verificacion Ley de Cuotas (Decreto 984 de 2012)</t>
  </si>
  <si>
    <t>Ignorancia de la responsabilidad social que le compete a la entidad en el marco del entono donde realiza su gestión</t>
  </si>
  <si>
    <t>Ausencia de una estrategia de fortalecimiento del autocontrol</t>
  </si>
  <si>
    <t>Informe Control Interno Contable a la Contaduria General de la Nacion</t>
  </si>
  <si>
    <t>No elaborar ni presentar de forma adecuada y oportuna los Informes de Ley.</t>
  </si>
  <si>
    <t>Software presupuestal y contable</t>
  </si>
  <si>
    <t>Rendicion de la Cuenta Contraloria General de Medellin</t>
  </si>
  <si>
    <t>Informe Direccion Nacional de Derechos de Autor</t>
  </si>
  <si>
    <t>Informe avance del Sistema de Control Interno al DAFP</t>
  </si>
  <si>
    <t>Cuatrimestral</t>
  </si>
  <si>
    <t>Publicacion Informe de Control Interno a la comunidad</t>
  </si>
  <si>
    <t>Desinformacion de los productos de comunicación generados por la Corporacion</t>
  </si>
  <si>
    <t>Publicacion Informe Anual de PQRS a la comunidad</t>
  </si>
  <si>
    <t>Publicacion Plan Anticorrupcion y Atención al Ciudadano</t>
  </si>
  <si>
    <t>Semestral</t>
  </si>
  <si>
    <t>Verificar en el comité de conciliacion la procedencia de las acciones de repeticion</t>
  </si>
  <si>
    <t>Detrimento economico</t>
  </si>
  <si>
    <t>Evaluacion de la gestion por dependencias</t>
  </si>
  <si>
    <t>Falta de un mecanismo eficiente para el seguimiento, control y ejecucion del plan.</t>
  </si>
  <si>
    <t>Cumplimiento normativo de uso del software</t>
  </si>
  <si>
    <t>Revisión del listado de riesgos y los controles asociados</t>
  </si>
  <si>
    <t xml:space="preserve">Verificar el cumplimiento de los lineamientos de los riesgos para identificar, analizar, valorar, monitorear, administrar y tratar los riesgos que pudieran afectar el logro de los objetivos institucionales. </t>
  </si>
  <si>
    <t>Politica de riesgos y valoracion de controles</t>
  </si>
  <si>
    <t>Verificar la gestión y el cumplimiento de las obligaciones misionales, administrativas, técnicas, financieras y legales, mediante técnicas de auditoría basadas en riesgos, para contribuir a que RUTA N lidere la evolución económica de la ciudad hacia actividades intensivas en ciencia, tecnología e innovación de forma incluyente y sostenible.</t>
  </si>
  <si>
    <t>Verificacion Implementacion MIPG</t>
  </si>
  <si>
    <t>Carpetas de  gestion documental, Sistema de Gestion Presupuestal</t>
  </si>
  <si>
    <t>TEMA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</si>
  <si>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</si>
  <si>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</si>
  <si>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</si>
  <si>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</si>
  <si>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</si>
  <si>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</si>
  <si>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</si>
  <si>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</si>
  <si>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</si>
  <si>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</si>
  <si>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ENE</t>
  </si>
  <si>
    <t>DIC</t>
  </si>
  <si>
    <t>VALOR</t>
  </si>
  <si>
    <t>Profesional con Especialización</t>
  </si>
  <si>
    <t>AGENCIA NACIONAL DE INFRAESTRUCTURA</t>
  </si>
  <si>
    <t xml:space="preserve">                                             GRUPO INTERNO DE TRABAJO DE CONTRATACIÓN - VICEPRESIDENCIA JURIDICA</t>
  </si>
  <si>
    <t>CATEGORÍA</t>
  </si>
  <si>
    <t>FORMACIÓN</t>
  </si>
  <si>
    <t>RANGO</t>
  </si>
  <si>
    <t>VALOR 2013 SIN IVA</t>
  </si>
  <si>
    <t>VALOR 2014 SIN IVA</t>
  </si>
  <si>
    <t>VALOR 2015 SIN IVA</t>
  </si>
  <si>
    <t>VALOR 2016 SIN IVA</t>
  </si>
  <si>
    <t>VALOR 2017 SIN IVA</t>
  </si>
  <si>
    <t>VALOR 2017 CON IVA</t>
  </si>
  <si>
    <t>VALOR 2018 SIN IVA</t>
  </si>
  <si>
    <t>VALOR 2018 CON IVA</t>
  </si>
  <si>
    <t>FIDUCIA RES 1785/2014</t>
  </si>
  <si>
    <t>DESDE</t>
  </si>
  <si>
    <t>HASTA</t>
  </si>
  <si>
    <t xml:space="preserve">DESDE </t>
  </si>
  <si>
    <t xml:space="preserve">HASTA </t>
  </si>
  <si>
    <t>AÑO</t>
  </si>
  <si>
    <t>SIN IVA</t>
  </si>
  <si>
    <t>CON IVA</t>
  </si>
  <si>
    <t>A</t>
  </si>
  <si>
    <t>Profesional con Maestría</t>
  </si>
  <si>
    <t>49 meses</t>
  </si>
  <si>
    <t>61 meses</t>
  </si>
  <si>
    <t>B</t>
  </si>
  <si>
    <t>44 meses</t>
  </si>
  <si>
    <t>56 meses</t>
  </si>
  <si>
    <t>46 meses</t>
  </si>
  <si>
    <t>D</t>
  </si>
  <si>
    <t>36 meses</t>
  </si>
  <si>
    <t>INCREMENTO</t>
  </si>
  <si>
    <t>E</t>
  </si>
  <si>
    <t>34 meses</t>
  </si>
  <si>
    <t>F</t>
  </si>
  <si>
    <t>28 meses</t>
  </si>
  <si>
    <t>G</t>
  </si>
  <si>
    <t>22 meses</t>
  </si>
  <si>
    <t>H</t>
  </si>
  <si>
    <t>16 meses</t>
  </si>
  <si>
    <t>I</t>
  </si>
  <si>
    <t>Profesional</t>
  </si>
  <si>
    <t>30 meses</t>
  </si>
  <si>
    <t>J</t>
  </si>
  <si>
    <t>24 meses</t>
  </si>
  <si>
    <t>K</t>
  </si>
  <si>
    <t>0 meses</t>
  </si>
  <si>
    <t>L</t>
  </si>
  <si>
    <t>Técnico profesional o</t>
  </si>
  <si>
    <t>3 meses</t>
  </si>
  <si>
    <t>Aprobación de tres (3) años de eduación superior</t>
  </si>
  <si>
    <t>12 meses</t>
  </si>
  <si>
    <t>M</t>
  </si>
  <si>
    <t>Experiencia en Conducción y Conocimientos en Mecánica Automotriz</t>
  </si>
  <si>
    <t>20 meses</t>
  </si>
  <si>
    <t>N</t>
  </si>
  <si>
    <t>Bachiller</t>
  </si>
  <si>
    <t>25 meses</t>
  </si>
  <si>
    <t>O</t>
  </si>
  <si>
    <t>P</t>
  </si>
  <si>
    <t>5 meses</t>
  </si>
  <si>
    <t>Q</t>
  </si>
  <si>
    <t>4 años educación secundaria</t>
  </si>
  <si>
    <t>(**) Según rerolución 034-2010</t>
  </si>
  <si>
    <t>TOTAL</t>
  </si>
  <si>
    <t>Cumplimiento de la rendición de la cuenta en el aplicativo de Gestion Transparente y Sistema Electronico de la Contratación Publica (SECOP)</t>
  </si>
  <si>
    <t>Seguimiento a la ejecución presupuestal de la Corporación e inversiones en proyectos disruptivos (DAPI, Hemoderivados,Salud, Energía, TIC, Servicios Públicos)</t>
  </si>
  <si>
    <t>Verificación de la implementacion del modelo estrategico de estructura liquida en la Corporación con base en el ADN de (A) Atracción, (D) Desarrollo y (N) Solucion de Retos</t>
  </si>
  <si>
    <t>Documentos, presentaciones, simulaciones de la nueva estructura liquida de la Corporación</t>
  </si>
  <si>
    <t>Bajo nivel de conocimiento la organización en procesos</t>
  </si>
  <si>
    <t>Cumplimiento al diseño, implementación y eficacia de los objetivos, programas y actividades de la organización relacionados con el Gobierno Corporativo.</t>
  </si>
  <si>
    <t>Cambios en la gobernabilidad de la Corporacion</t>
  </si>
  <si>
    <t>Direccion Ejecutiva</t>
  </si>
  <si>
    <t>Plan Anual de adquisiciones</t>
  </si>
  <si>
    <t>Meci</t>
  </si>
  <si>
    <t>RECURSO</t>
  </si>
  <si>
    <t>DURACION HORAS</t>
  </si>
  <si>
    <t>Desde: 02/Jun/2020
Hasta: 10/Jun/2020</t>
  </si>
  <si>
    <t>Desde: 02/May/2020
Hasta: 10/May/2020</t>
  </si>
  <si>
    <t>Desde: 01/Marzo/2020
Hasta: 10/Marzo/2020</t>
  </si>
  <si>
    <t>Desde: 01/Abr/2020
Hasta: 10/Abr/2020</t>
  </si>
  <si>
    <t>Desde: 01/Jul/2020
Hasta: 10/Jul/2020</t>
  </si>
  <si>
    <t>Septiembre 23 de 2019</t>
  </si>
  <si>
    <t>Desde: 01/Ene/2020 Hasta: 31/Dic/2020</t>
  </si>
  <si>
    <t>Vigencia 2020: Planes de mejoramiento, Cumplimiento de Indicadores, Procesos, procedimientos, convocatorias y actividades de la contratacion de proyectos; gestion financiera, contable, documental, administrativa y logistica de la Corporacion Ruta N</t>
  </si>
  <si>
    <t>Cumplimiento de indicadores de la Corporación y Plan de Desarrollo: 2020-2023 vs Ejecución de recursos de capitalización</t>
  </si>
  <si>
    <t>Auditor Interno</t>
  </si>
  <si>
    <t>Desde: 02/May/2020
Hasta: 12/May/2020</t>
  </si>
  <si>
    <t>Desde: 01/Ago/2020
Hasta: 11/Ago/2020</t>
  </si>
  <si>
    <t>Desde: 01/Ene/2020
Hasta: 10/Ene/2020</t>
  </si>
  <si>
    <t>Desde: 01/Sep/2020
Hasta: 10/Sep/2020</t>
  </si>
  <si>
    <t>Desde: 01/Oct/2020
Hasta: 10/Oct/2020</t>
  </si>
  <si>
    <t>Desde: 01/Nov/2020
Hasta: 10/Nov/2020</t>
  </si>
  <si>
    <t>Informes de seguimiento al cumplimiento de la Politica de Seguridad en el Trabajo</t>
  </si>
  <si>
    <t>Informes de seguimiento al cumplimiento de indicadores de la Corporación y Plan de Desarrollo: 2020-2023</t>
  </si>
  <si>
    <t>Sistema de Información Presupuestal</t>
  </si>
  <si>
    <t xml:space="preserve">01/Mar/2020
01/Ago/2020
</t>
  </si>
  <si>
    <t>Jun.31/2020
Dic.31/2020</t>
  </si>
  <si>
    <t>Dic.31/2020</t>
  </si>
  <si>
    <t xml:space="preserve">Mar.31/2020
Sep.30/2020
</t>
  </si>
  <si>
    <t>Feb.28/2020</t>
  </si>
  <si>
    <t>Feb.15/2020</t>
  </si>
  <si>
    <t>Mar.17/2020</t>
  </si>
  <si>
    <t>1er. Cuatrimestre May.15/2020
2do. Cuatrimestre Sep.15/2020
3er. Cuatrimestre Ene.15/2020</t>
  </si>
  <si>
    <t>Feb.28/2020
Abril.30/2020
Junio 30/2020
Agos.30/2020
Oct. 31/2020
Dic.31/2020</t>
  </si>
  <si>
    <t>Abril.30/2020
Ago.  30/2020
Dic.    30/2020</t>
  </si>
  <si>
    <t>Mar.31/2020</t>
  </si>
  <si>
    <t xml:space="preserve">Mar.31/2020
Jun.30/2020
Sep.30/2020
Dic.31/2020
</t>
  </si>
  <si>
    <t>Primer Semestre</t>
  </si>
  <si>
    <t>Segundo Semestre</t>
  </si>
  <si>
    <t>Estrategia encaminada al empoderamiento en el control de todos los empleados y contratistas de la Corporación</t>
  </si>
  <si>
    <t>Auditoria Interna</t>
  </si>
  <si>
    <t>Desde: 01/Ene/2020
Hasta: 30/Jun/2020</t>
  </si>
  <si>
    <t>Desde: 01/Jul/2020
Hasta: 31/Dic/2020</t>
  </si>
  <si>
    <t>Estructurar una unidad que establezca procesos de conocimiento, investigación y análisis sobre temas con incidencia en el presente y futuro de la Corporación Ruta N Medellín a nivel local, regional e internacional.</t>
  </si>
  <si>
    <t>Campaña: Programa el Control Soy Yo</t>
  </si>
  <si>
    <t xml:space="preserve">Campaña: Unidad de Conocimiento, Investigación y Análisis </t>
  </si>
  <si>
    <t>Analista Financiero-Contrato de Prestacion de Servicios</t>
  </si>
  <si>
    <t>Analista en Seguridad del Trabajo-Contrato de Prestacion de Servicios</t>
  </si>
  <si>
    <t>Profesional en Sistema de Información-Contrato de Prestacion de Servicios</t>
  </si>
  <si>
    <t>Material Grafico de apoyo</t>
  </si>
  <si>
    <t>Verificación de la implementacion del modelo estrategico de estructura en la Corporación con base en el ADN de (A) Atracción, (D) Desarrollo y (N) Solucion de Retos</t>
  </si>
  <si>
    <t xml:space="preserve">Unidad de Conocimiento, Investigación y Análisis </t>
  </si>
  <si>
    <t>Seguimiento a la ejecución  presupuestal, financiera y contable de la Corporación e inversiones en proyectos disruptivos (DAPI, Hemoderivados,Salud, Energía, TIC, Servicios Públicos)</t>
  </si>
  <si>
    <t>Seguimiento a la ejecución presupuestal de la Corporación e inversiones en proyectos disruptivos ((DAPI, Hemoderivados, Salud, Energía, TIC)</t>
  </si>
  <si>
    <t>Octubre 21 de 2019</t>
  </si>
  <si>
    <t>Noviembre 1 de 2019</t>
  </si>
  <si>
    <t>Noviembre 23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</si>
</sst>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_-&quot;$&quot;* #,##0_-;\-&quot;$&quot;* #,##0_-;_-&quot;$&quot;* &quot;-&quot;??_-;_-@_-"/>
    <numFmt numFmtId="166" formatCode="0.0%"/>
    <numFmt numFmtId="167" formatCode="&quot;$&quot;\ #,##0"/>
  </numFmts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61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vertical="top" wrapText="1"/>
    </xf>
    <xf numFmtId="0" fontId="0" fillId="0" borderId="2" xfId="0" applyBorder="1"/>
    <xf numFmtId="0" fontId="4" fillId="0" borderId="2" xfId="0" applyFont="1" applyBorder="1"/>
    <xf numFmtId="0" fontId="0" fillId="0" borderId="2" xfId="0" applyBorder="1" applyAlignment="1">
      <alignment wrapText="1"/>
    </xf>
    <xf numFmtId="0" fontId="0" fillId="4" borderId="2" xfId="0" applyFill="1" applyBorder="1"/>
    <xf numFmtId="0" fontId="4" fillId="0" borderId="2" xfId="0" applyFont="1" applyBorder="1" applyAlignment="1">
      <alignment vertical="top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Border="1"/>
    <xf numFmtId="0" fontId="0" fillId="6" borderId="2" xfId="0" applyFill="1" applyBorder="1"/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4" borderId="8" xfId="0" applyFill="1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4" borderId="3" xfId="0" applyFill="1" applyBorder="1"/>
    <xf numFmtId="0" fontId="0" fillId="6" borderId="3" xfId="0" applyFill="1" applyBorder="1"/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/>
    <xf numFmtId="0" fontId="9" fillId="9" borderId="0" xfId="0" applyFont="1" applyFill="1"/>
    <xf numFmtId="0" fontId="9" fillId="9" borderId="0" xfId="0" applyFont="1" applyFill="1" applyAlignment="1">
      <alignment vertical="center"/>
    </xf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/>
    </xf>
    <xf numFmtId="0" fontId="10" fillId="9" borderId="19" xfId="0" applyFont="1" applyFill="1" applyBorder="1" applyAlignment="1">
      <alignment horizontal="center"/>
    </xf>
    <xf numFmtId="0" fontId="10" fillId="9" borderId="17" xfId="0" applyFont="1" applyFill="1" applyBorder="1" applyAlignment="1">
      <alignment horizontal="center"/>
    </xf>
    <xf numFmtId="0" fontId="10" fillId="9" borderId="20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0" fillId="9" borderId="21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65" fontId="12" fillId="0" borderId="13" xfId="1" applyNumberFormat="1" applyFont="1" applyBorder="1" applyAlignment="1">
      <alignment vertical="center"/>
    </xf>
    <xf numFmtId="165" fontId="12" fillId="0" borderId="14" xfId="1" applyNumberFormat="1" applyFont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3" fontId="12" fillId="0" borderId="27" xfId="0" applyNumberFormat="1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65" fontId="12" fillId="0" borderId="2" xfId="1" applyNumberFormat="1" applyFont="1" applyBorder="1" applyAlignment="1">
      <alignment vertical="center"/>
    </xf>
    <xf numFmtId="165" fontId="12" fillId="0" borderId="29" xfId="1" applyNumberFormat="1" applyFont="1" applyBorder="1" applyAlignment="1">
      <alignment vertical="center"/>
    </xf>
    <xf numFmtId="3" fontId="12" fillId="0" borderId="7" xfId="0" applyNumberFormat="1" applyFont="1" applyFill="1" applyBorder="1" applyAlignment="1">
      <alignment horizontal="center" vertical="center"/>
    </xf>
    <xf numFmtId="0" fontId="13" fillId="10" borderId="30" xfId="0" applyNumberFormat="1" applyFont="1" applyFill="1" applyBorder="1" applyAlignment="1">
      <alignment horizontal="center" vertical="center"/>
    </xf>
    <xf numFmtId="165" fontId="12" fillId="10" borderId="18" xfId="1" applyNumberFormat="1" applyFont="1" applyFill="1" applyBorder="1" applyAlignment="1">
      <alignment vertical="center"/>
    </xf>
    <xf numFmtId="165" fontId="12" fillId="10" borderId="20" xfId="1" applyNumberFormat="1" applyFont="1" applyFill="1" applyBorder="1" applyAlignment="1">
      <alignment vertical="center"/>
    </xf>
    <xf numFmtId="0" fontId="7" fillId="0" borderId="3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vertical="center"/>
    </xf>
    <xf numFmtId="3" fontId="13" fillId="0" borderId="31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vertical="center"/>
    </xf>
    <xf numFmtId="3" fontId="12" fillId="10" borderId="10" xfId="0" applyNumberFormat="1" applyFont="1" applyFill="1" applyBorder="1" applyAlignment="1">
      <alignment vertical="center"/>
    </xf>
    <xf numFmtId="3" fontId="12" fillId="10" borderId="32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7" fillId="2" borderId="0" xfId="0" applyFont="1" applyFill="1"/>
    <xf numFmtId="3" fontId="13" fillId="10" borderId="10" xfId="0" applyNumberFormat="1" applyFont="1" applyFill="1" applyBorder="1" applyAlignment="1">
      <alignment vertical="center"/>
    </xf>
    <xf numFmtId="0" fontId="14" fillId="10" borderId="30" xfId="0" applyFont="1" applyFill="1" applyBorder="1" applyAlignment="1">
      <alignment horizontal="center" vertical="center"/>
    </xf>
    <xf numFmtId="166" fontId="14" fillId="10" borderId="3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0" fontId="7" fillId="0" borderId="1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15" fillId="0" borderId="0" xfId="0" applyFont="1" applyFill="1"/>
    <xf numFmtId="0" fontId="0" fillId="0" borderId="0" xfId="0" applyFont="1" applyFill="1" applyAlignment="1">
      <alignment vertical="center"/>
    </xf>
    <xf numFmtId="0" fontId="13" fillId="0" borderId="0" xfId="0" applyFont="1" applyFill="1"/>
    <xf numFmtId="0" fontId="12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0" fontId="12" fillId="11" borderId="0" xfId="0" applyFont="1" applyFill="1"/>
    <xf numFmtId="0" fontId="16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vertical="center" wrapText="1"/>
    </xf>
    <xf numFmtId="167" fontId="6" fillId="8" borderId="8" xfId="0" applyNumberFormat="1" applyFont="1" applyFill="1" applyBorder="1"/>
    <xf numFmtId="167" fontId="0" fillId="0" borderId="0" xfId="0" applyNumberFormat="1"/>
    <xf numFmtId="0" fontId="16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wrapText="1"/>
    </xf>
    <xf numFmtId="167" fontId="0" fillId="4" borderId="2" xfId="0" applyNumberForma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/>
    </xf>
    <xf numFmtId="3" fontId="12" fillId="10" borderId="10" xfId="0" applyNumberFormat="1" applyFont="1" applyFill="1" applyBorder="1" applyAlignment="1">
      <alignment horizontal="center" vertical="center"/>
    </xf>
    <xf numFmtId="3" fontId="12" fillId="10" borderId="32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3" fontId="13" fillId="0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3" fontId="13" fillId="0" borderId="31" xfId="0" applyNumberFormat="1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3" fontId="12" fillId="10" borderId="24" xfId="0" applyNumberFormat="1" applyFont="1" applyFill="1" applyBorder="1" applyAlignment="1">
      <alignment horizontal="center" vertical="center"/>
    </xf>
    <xf numFmtId="3" fontId="12" fillId="10" borderId="26" xfId="0" applyNumberFormat="1" applyFont="1" applyFill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3" fontId="12" fillId="0" borderId="25" xfId="0" applyNumberFormat="1" applyFont="1" applyFill="1" applyBorder="1" applyAlignment="1">
      <alignment horizontal="center" vertical="center"/>
    </xf>
    <xf numFmtId="3" fontId="12" fillId="10" borderId="23" xfId="0" applyNumberFormat="1" applyFont="1" applyFill="1" applyBorder="1" applyAlignment="1">
      <alignment horizontal="center" vertical="center"/>
    </xf>
    <xf numFmtId="3" fontId="12" fillId="10" borderId="25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3" fontId="13" fillId="0" borderId="15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10" fillId="9" borderId="11" xfId="0" applyFont="1" applyFill="1" applyBorder="1" applyAlignment="1">
      <alignment horizontal="left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0" fillId="9" borderId="15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uis.hoyos/Desktop/Carpetas%202019/Comite%20de%20Contratacion/Contratos%202019.xlsm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deR"/>
      <sheetName val="Honorarios"/>
      <sheetName val="TABLA DINAMICA"/>
      <sheetName val="CONTRATOS"/>
      <sheetName val="Noviembre"/>
      <sheetName val="Ctos terminan Nov.Dic"/>
      <sheetName val="Convocatorias"/>
      <sheetName val="Supervisores+Proyectos"/>
      <sheetName val="C4IR"/>
      <sheetName val="Resumen Mes"/>
      <sheetName val="GESTION TRANSPARENTE-Abr.25"/>
      <sheetName val="CONTRATISTAS"/>
      <sheetName val="Proyectos"/>
      <sheetName val="INFORME"/>
      <sheetName val="GRAFICO1"/>
      <sheetName val="GRAFICO2"/>
      <sheetName val="GRAFICO3"/>
      <sheetName val="Contratos Mutuo"/>
      <sheetName val="Escolaridad Contratistas"/>
      <sheetName val="MODALIDADES"/>
      <sheetName val="ADICIONES"/>
      <sheetName val="PRORROGAS"/>
    </sheetNames>
    <sheetDataSet>
      <sheetData sheetId="0">
        <row r="2">
          <cell r="A2" t="str">
            <v>Según resultados de la convocatoria publica</v>
          </cell>
        </row>
      </sheetData>
      <sheetData sheetId="1"/>
      <sheetData sheetId="2">
        <row r="25">
          <cell r="D25">
            <v>2974000</v>
          </cell>
        </row>
        <row r="31">
          <cell r="K31">
            <v>3732000</v>
          </cell>
        </row>
        <row r="32">
          <cell r="K32">
            <v>5530000</v>
          </cell>
        </row>
      </sheetData>
      <sheetData sheetId="3"/>
      <sheetData sheetId="4">
        <row r="428">
          <cell r="A428">
            <v>427</v>
          </cell>
        </row>
      </sheetData>
      <sheetData sheetId="5"/>
      <sheetData sheetId="6"/>
      <sheetData sheetId="7"/>
      <sheetData sheetId="8">
        <row r="2">
          <cell r="A2" t="str">
            <v>Adriana Perez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3" zoomScale="73" zoomScaleNormal="73" workbookViewId="0">
      <selection activeCell="D52" sqref="D52"/>
    </sheetView>
  </sheetViews>
  <sheetFormatPr defaultColWidth="10.76171875" defaultRowHeight="15" x14ac:dyDescent="0.2"/>
  <cols>
    <col min="1" max="1" width="12.375" bestFit="1" customWidth="1"/>
    <col min="2" max="3" width="46.9453125" customWidth="1"/>
    <col min="4" max="4" width="43.8515625" customWidth="1"/>
    <col min="5" max="5" width="25.01953125" customWidth="1"/>
    <col min="6" max="6" width="29.59375" customWidth="1"/>
    <col min="7" max="7" width="24.6171875" customWidth="1"/>
  </cols>
  <sheetData>
    <row r="1" spans="1:7" ht="15" customHeight="1" x14ac:dyDescent="0.2">
      <c r="A1" s="119" t="s">
        <v>0</v>
      </c>
      <c r="B1" s="120"/>
      <c r="C1" s="120"/>
      <c r="D1" s="120"/>
      <c r="E1" s="120"/>
      <c r="F1" s="120"/>
      <c r="G1" s="120"/>
    </row>
    <row r="2" spans="1:7" ht="15.75" customHeight="1" x14ac:dyDescent="0.2">
      <c r="A2" s="110" t="s">
        <v>1</v>
      </c>
      <c r="B2" s="110"/>
      <c r="C2" s="99"/>
      <c r="D2" s="107" t="s">
        <v>207</v>
      </c>
      <c r="E2" s="108"/>
      <c r="F2" s="108"/>
      <c r="G2" s="109"/>
    </row>
    <row r="3" spans="1:7" ht="15.75" customHeight="1" x14ac:dyDescent="0.2">
      <c r="A3" s="110" t="s">
        <v>26</v>
      </c>
      <c r="B3" s="110"/>
      <c r="C3" s="99"/>
      <c r="D3" s="107" t="s">
        <v>250</v>
      </c>
      <c r="E3" s="108"/>
      <c r="F3" s="108"/>
      <c r="G3" s="109"/>
    </row>
    <row r="4" spans="1:7" ht="15.75" customHeight="1" x14ac:dyDescent="0.2">
      <c r="A4" s="110" t="s">
        <v>2</v>
      </c>
      <c r="B4" s="110"/>
      <c r="C4" s="99"/>
      <c r="D4" s="107" t="s">
        <v>251</v>
      </c>
      <c r="E4" s="108"/>
      <c r="F4" s="108"/>
      <c r="G4" s="109"/>
    </row>
    <row r="5" spans="1:7" ht="15.75" customHeight="1" x14ac:dyDescent="0.2">
      <c r="A5" s="110" t="s">
        <v>3</v>
      </c>
      <c r="B5" s="110"/>
      <c r="C5" s="99"/>
      <c r="D5" s="107" t="s">
        <v>252</v>
      </c>
      <c r="E5" s="108"/>
      <c r="F5" s="108"/>
      <c r="G5" s="109"/>
    </row>
    <row r="6" spans="1:7" ht="15.75" customHeight="1" x14ac:dyDescent="0.2">
      <c r="A6" s="110" t="s">
        <v>4</v>
      </c>
      <c r="B6" s="110"/>
      <c r="C6" s="99"/>
      <c r="D6" s="107" t="s">
        <v>208</v>
      </c>
      <c r="E6" s="108"/>
      <c r="F6" s="108"/>
      <c r="G6" s="109"/>
    </row>
    <row r="7" spans="1:7" ht="15.75" customHeight="1" x14ac:dyDescent="0.2">
      <c r="A7" s="110" t="s">
        <v>5</v>
      </c>
      <c r="B7" s="110"/>
      <c r="C7" s="99"/>
      <c r="D7" s="116" t="s">
        <v>31</v>
      </c>
      <c r="E7" s="117"/>
      <c r="F7" s="117"/>
      <c r="G7" s="118"/>
    </row>
    <row r="8" spans="1:7" ht="46.5" customHeight="1" x14ac:dyDescent="0.2">
      <c r="A8" s="110" t="s">
        <v>6</v>
      </c>
      <c r="B8" s="110"/>
      <c r="C8" s="99"/>
      <c r="D8" s="107" t="s">
        <v>107</v>
      </c>
      <c r="E8" s="108"/>
      <c r="F8" s="108"/>
      <c r="G8" s="109"/>
    </row>
    <row r="9" spans="1:7" ht="31.5" customHeight="1" x14ac:dyDescent="0.2">
      <c r="A9" s="110" t="s">
        <v>7</v>
      </c>
      <c r="B9" s="110"/>
      <c r="C9" s="99"/>
      <c r="D9" s="107" t="s">
        <v>209</v>
      </c>
      <c r="E9" s="108"/>
      <c r="F9" s="108"/>
      <c r="G9" s="109"/>
    </row>
    <row r="10" spans="1:7" ht="15.75" customHeight="1" x14ac:dyDescent="0.2">
      <c r="A10" s="113" t="s">
        <v>8</v>
      </c>
      <c r="B10" s="114"/>
      <c r="C10" s="114"/>
      <c r="D10" s="114"/>
      <c r="E10" s="114"/>
      <c r="F10" s="114"/>
      <c r="G10" s="115"/>
    </row>
    <row r="11" spans="1:7" x14ac:dyDescent="0.2">
      <c r="A11" s="111" t="s">
        <v>32</v>
      </c>
      <c r="B11" s="111"/>
      <c r="C11" s="98"/>
      <c r="D11" s="107" t="s">
        <v>35</v>
      </c>
      <c r="E11" s="108"/>
      <c r="F11" s="108"/>
      <c r="G11" s="109"/>
    </row>
    <row r="12" spans="1:7" ht="18" customHeight="1" x14ac:dyDescent="0.2">
      <c r="A12" s="111" t="s">
        <v>29</v>
      </c>
      <c r="B12" s="111"/>
      <c r="C12" s="98"/>
      <c r="D12" s="107" t="s">
        <v>10</v>
      </c>
      <c r="E12" s="108"/>
      <c r="F12" s="108"/>
      <c r="G12" s="109"/>
    </row>
    <row r="13" spans="1:7" ht="15" customHeight="1" x14ac:dyDescent="0.2">
      <c r="A13" s="111" t="s">
        <v>34</v>
      </c>
      <c r="B13" s="111"/>
      <c r="C13" s="98"/>
      <c r="D13" s="107" t="s">
        <v>41</v>
      </c>
      <c r="E13" s="108"/>
      <c r="F13" s="108"/>
      <c r="G13" s="109"/>
    </row>
    <row r="14" spans="1:7" ht="15" customHeight="1" x14ac:dyDescent="0.2">
      <c r="A14" s="111" t="s">
        <v>9</v>
      </c>
      <c r="B14" s="111"/>
      <c r="C14" s="98"/>
      <c r="D14" s="107" t="s">
        <v>30</v>
      </c>
      <c r="E14" s="108"/>
      <c r="F14" s="108"/>
      <c r="G14" s="109"/>
    </row>
    <row r="15" spans="1:7" ht="19.5" customHeight="1" x14ac:dyDescent="0.2">
      <c r="A15" s="111" t="s">
        <v>11</v>
      </c>
      <c r="B15" s="111"/>
      <c r="C15" s="98"/>
      <c r="D15" s="107" t="s">
        <v>42</v>
      </c>
      <c r="E15" s="108"/>
      <c r="F15" s="108"/>
      <c r="G15" s="109"/>
    </row>
    <row r="16" spans="1:7" ht="15.75" customHeight="1" x14ac:dyDescent="0.2">
      <c r="A16" s="113" t="s">
        <v>12</v>
      </c>
      <c r="B16" s="114"/>
      <c r="C16" s="114"/>
      <c r="D16" s="114"/>
      <c r="E16" s="114"/>
      <c r="F16" s="114"/>
      <c r="G16" s="115"/>
    </row>
    <row r="17" spans="1:7" ht="15" customHeight="1" x14ac:dyDescent="0.2">
      <c r="A17" s="111" t="s">
        <v>36</v>
      </c>
      <c r="B17" s="111"/>
      <c r="C17" s="98"/>
      <c r="D17" s="107" t="s">
        <v>13</v>
      </c>
      <c r="E17" s="108"/>
      <c r="F17" s="108"/>
      <c r="G17" s="109"/>
    </row>
    <row r="18" spans="1:7" ht="15" customHeight="1" x14ac:dyDescent="0.2">
      <c r="A18" s="111" t="s">
        <v>14</v>
      </c>
      <c r="B18" s="111"/>
      <c r="C18" s="98"/>
      <c r="D18" s="107" t="s">
        <v>28</v>
      </c>
      <c r="E18" s="108"/>
      <c r="F18" s="108"/>
      <c r="G18" s="109"/>
    </row>
    <row r="19" spans="1:7" x14ac:dyDescent="0.2">
      <c r="A19" s="112"/>
      <c r="B19" s="112"/>
      <c r="C19" s="112"/>
      <c r="D19" s="112"/>
      <c r="E19" s="112"/>
      <c r="F19" s="112"/>
      <c r="G19" s="112"/>
    </row>
    <row r="20" spans="1:7" ht="31.5" customHeight="1" x14ac:dyDescent="0.2">
      <c r="A20" s="2" t="s">
        <v>33</v>
      </c>
      <c r="B20" s="3" t="s">
        <v>38</v>
      </c>
      <c r="C20" s="3" t="s">
        <v>200</v>
      </c>
      <c r="D20" s="3" t="s">
        <v>39</v>
      </c>
      <c r="E20" s="3" t="s">
        <v>46</v>
      </c>
      <c r="F20" s="3" t="s">
        <v>15</v>
      </c>
      <c r="G20" s="3" t="s">
        <v>16</v>
      </c>
    </row>
    <row r="21" spans="1:7" ht="36" x14ac:dyDescent="0.2">
      <c r="A21" s="1" t="s">
        <v>40</v>
      </c>
      <c r="B21" s="5" t="s">
        <v>190</v>
      </c>
      <c r="C21" s="96" t="s">
        <v>211</v>
      </c>
      <c r="D21" s="12" t="s">
        <v>52</v>
      </c>
      <c r="E21" s="9" t="s">
        <v>47</v>
      </c>
      <c r="F21" s="1" t="s">
        <v>214</v>
      </c>
      <c r="G21" s="5" t="s">
        <v>53</v>
      </c>
    </row>
    <row r="22" spans="1:7" ht="47.25" x14ac:dyDescent="0.2">
      <c r="A22" s="1" t="s">
        <v>37</v>
      </c>
      <c r="B22" s="92" t="s">
        <v>248</v>
      </c>
      <c r="C22" s="9" t="s">
        <v>242</v>
      </c>
      <c r="D22" s="5" t="s">
        <v>59</v>
      </c>
      <c r="E22" s="9" t="s">
        <v>58</v>
      </c>
      <c r="F22" s="1" t="s">
        <v>203</v>
      </c>
      <c r="G22" s="5" t="s">
        <v>220</v>
      </c>
    </row>
    <row r="23" spans="1:7" ht="59.25" customHeight="1" x14ac:dyDescent="0.2">
      <c r="A23" s="1" t="s">
        <v>17</v>
      </c>
      <c r="B23" s="6" t="s">
        <v>67</v>
      </c>
      <c r="C23" s="6" t="s">
        <v>243</v>
      </c>
      <c r="D23" s="11" t="s">
        <v>68</v>
      </c>
      <c r="E23" s="6" t="s">
        <v>69</v>
      </c>
      <c r="F23" s="1" t="s">
        <v>204</v>
      </c>
      <c r="G23" s="5" t="s">
        <v>218</v>
      </c>
    </row>
    <row r="24" spans="1:7" ht="78" customHeight="1" x14ac:dyDescent="0.2">
      <c r="A24" s="1" t="s">
        <v>18</v>
      </c>
      <c r="B24" s="11" t="s">
        <v>70</v>
      </c>
      <c r="C24" s="6" t="s">
        <v>244</v>
      </c>
      <c r="D24" s="11" t="s">
        <v>71</v>
      </c>
      <c r="E24" s="6" t="s">
        <v>69</v>
      </c>
      <c r="F24" s="1" t="s">
        <v>205</v>
      </c>
      <c r="G24" s="5" t="s">
        <v>72</v>
      </c>
    </row>
    <row r="25" spans="1:7" ht="59.25" x14ac:dyDescent="0.2">
      <c r="A25" s="1" t="s">
        <v>19</v>
      </c>
      <c r="B25" s="11" t="s">
        <v>210</v>
      </c>
      <c r="C25" s="96" t="s">
        <v>211</v>
      </c>
      <c r="D25" s="12" t="s">
        <v>49</v>
      </c>
      <c r="E25" s="9" t="s">
        <v>50</v>
      </c>
      <c r="F25" s="1" t="s">
        <v>212</v>
      </c>
      <c r="G25" s="5" t="s">
        <v>219</v>
      </c>
    </row>
    <row r="26" spans="1:7" ht="36" x14ac:dyDescent="0.2">
      <c r="A26" s="1" t="s">
        <v>20</v>
      </c>
      <c r="B26" s="5" t="s">
        <v>56</v>
      </c>
      <c r="C26" s="9" t="s">
        <v>242</v>
      </c>
      <c r="D26" s="5" t="s">
        <v>60</v>
      </c>
      <c r="E26" s="9" t="s">
        <v>55</v>
      </c>
      <c r="F26" s="1" t="s">
        <v>202</v>
      </c>
      <c r="G26" s="5" t="s">
        <v>57</v>
      </c>
    </row>
    <row r="27" spans="1:7" ht="36" x14ac:dyDescent="0.2">
      <c r="A27" s="1" t="s">
        <v>21</v>
      </c>
      <c r="B27" s="5" t="s">
        <v>61</v>
      </c>
      <c r="C27" s="9" t="s">
        <v>242</v>
      </c>
      <c r="D27" s="12" t="s">
        <v>62</v>
      </c>
      <c r="E27" s="9" t="s">
        <v>63</v>
      </c>
      <c r="F27" s="1" t="s">
        <v>206</v>
      </c>
      <c r="G27" s="5" t="s">
        <v>220</v>
      </c>
    </row>
    <row r="28" spans="1:7" ht="36" x14ac:dyDescent="0.2">
      <c r="A28" s="1" t="s">
        <v>22</v>
      </c>
      <c r="B28" s="11" t="s">
        <v>66</v>
      </c>
      <c r="C28" s="96" t="s">
        <v>211</v>
      </c>
      <c r="D28" s="6" t="s">
        <v>64</v>
      </c>
      <c r="E28" s="9" t="s">
        <v>47</v>
      </c>
      <c r="F28" s="4" t="s">
        <v>213</v>
      </c>
      <c r="G28" s="5" t="s">
        <v>65</v>
      </c>
    </row>
    <row r="29" spans="1:7" ht="47.25" x14ac:dyDescent="0.2">
      <c r="A29" s="1" t="s">
        <v>23</v>
      </c>
      <c r="B29" s="5" t="s">
        <v>104</v>
      </c>
      <c r="C29" s="96" t="s">
        <v>211</v>
      </c>
      <c r="D29" s="12" t="s">
        <v>105</v>
      </c>
      <c r="E29" s="17" t="s">
        <v>69</v>
      </c>
      <c r="F29" s="1" t="s">
        <v>215</v>
      </c>
      <c r="G29" s="5" t="s">
        <v>106</v>
      </c>
    </row>
    <row r="30" spans="1:7" ht="59.25" x14ac:dyDescent="0.2">
      <c r="A30" s="1" t="s">
        <v>24</v>
      </c>
      <c r="B30" s="5" t="s">
        <v>246</v>
      </c>
      <c r="C30" s="96" t="s">
        <v>211</v>
      </c>
      <c r="D30" s="12" t="s">
        <v>194</v>
      </c>
      <c r="E30" s="9" t="s">
        <v>50</v>
      </c>
      <c r="F30" s="1" t="s">
        <v>216</v>
      </c>
      <c r="G30" s="5" t="s">
        <v>193</v>
      </c>
    </row>
    <row r="31" spans="1:7" ht="36" x14ac:dyDescent="0.2">
      <c r="A31" s="1" t="s">
        <v>25</v>
      </c>
      <c r="B31" s="11" t="s">
        <v>195</v>
      </c>
      <c r="C31" s="96" t="s">
        <v>211</v>
      </c>
      <c r="D31" s="11" t="s">
        <v>196</v>
      </c>
      <c r="E31" s="93" t="s">
        <v>197</v>
      </c>
      <c r="F31" s="1" t="s">
        <v>217</v>
      </c>
      <c r="G31" s="5" t="s">
        <v>54</v>
      </c>
    </row>
    <row r="32" spans="1:7" ht="36" x14ac:dyDescent="0.2">
      <c r="A32" s="1" t="s">
        <v>233</v>
      </c>
      <c r="B32" s="13" t="s">
        <v>240</v>
      </c>
      <c r="C32" s="96" t="s">
        <v>211</v>
      </c>
      <c r="D32" s="11" t="s">
        <v>235</v>
      </c>
      <c r="E32" s="96" t="s">
        <v>236</v>
      </c>
      <c r="F32" s="1" t="s">
        <v>237</v>
      </c>
      <c r="G32" s="95" t="s">
        <v>245</v>
      </c>
    </row>
    <row r="33" spans="1:7" ht="59.25" x14ac:dyDescent="0.2">
      <c r="A33" s="1" t="s">
        <v>234</v>
      </c>
      <c r="B33" s="5" t="s">
        <v>247</v>
      </c>
      <c r="C33" s="96" t="s">
        <v>211</v>
      </c>
      <c r="D33" s="11" t="s">
        <v>239</v>
      </c>
      <c r="E33" s="96" t="s">
        <v>236</v>
      </c>
      <c r="F33" s="1" t="s">
        <v>238</v>
      </c>
      <c r="G33" s="95" t="s">
        <v>245</v>
      </c>
    </row>
    <row r="34" spans="1:7" x14ac:dyDescent="0.2">
      <c r="A34" s="7"/>
      <c r="B34" s="8"/>
      <c r="C34" s="8"/>
      <c r="D34" s="8"/>
      <c r="E34" s="8"/>
      <c r="F34" s="8"/>
      <c r="G34" s="8"/>
    </row>
    <row r="35" spans="1:7" ht="24.75" x14ac:dyDescent="0.2">
      <c r="A35" s="18" t="s">
        <v>33</v>
      </c>
      <c r="B35" s="19" t="s">
        <v>73</v>
      </c>
      <c r="C35" s="19"/>
      <c r="D35" s="19" t="s">
        <v>74</v>
      </c>
      <c r="E35" s="19" t="s">
        <v>27</v>
      </c>
      <c r="F35" s="19" t="s">
        <v>15</v>
      </c>
      <c r="G35" s="19" t="s">
        <v>16</v>
      </c>
    </row>
    <row r="36" spans="1:7" ht="24.75" x14ac:dyDescent="0.2">
      <c r="A36" s="10" t="s">
        <v>75</v>
      </c>
      <c r="B36" s="11" t="s">
        <v>76</v>
      </c>
      <c r="C36" s="11"/>
      <c r="D36" s="11" t="s">
        <v>77</v>
      </c>
      <c r="E36" s="6" t="s">
        <v>69</v>
      </c>
      <c r="F36" s="10" t="s">
        <v>78</v>
      </c>
      <c r="G36" s="5" t="s">
        <v>79</v>
      </c>
    </row>
    <row r="37" spans="1:7" ht="47.25" x14ac:dyDescent="0.2">
      <c r="A37" s="11" t="s">
        <v>80</v>
      </c>
      <c r="B37" s="11" t="s">
        <v>44</v>
      </c>
      <c r="C37" s="11"/>
      <c r="D37" s="12" t="s">
        <v>45</v>
      </c>
      <c r="E37" s="9" t="s">
        <v>47</v>
      </c>
      <c r="F37" s="4" t="s">
        <v>221</v>
      </c>
      <c r="G37" s="5" t="s">
        <v>48</v>
      </c>
    </row>
    <row r="38" spans="1:7" ht="36" x14ac:dyDescent="0.2">
      <c r="A38" s="10" t="s">
        <v>98</v>
      </c>
      <c r="B38" s="11" t="s">
        <v>81</v>
      </c>
      <c r="C38" s="11"/>
      <c r="D38" s="11" t="s">
        <v>82</v>
      </c>
      <c r="E38" s="6" t="s">
        <v>69</v>
      </c>
      <c r="F38" s="11" t="s">
        <v>222</v>
      </c>
      <c r="G38" s="5" t="s">
        <v>109</v>
      </c>
    </row>
    <row r="39" spans="1:7" ht="36" x14ac:dyDescent="0.2">
      <c r="A39" s="10" t="s">
        <v>83</v>
      </c>
      <c r="B39" s="10" t="s">
        <v>84</v>
      </c>
      <c r="C39" s="10"/>
      <c r="D39" s="11" t="s">
        <v>85</v>
      </c>
      <c r="E39" s="6" t="s">
        <v>69</v>
      </c>
      <c r="F39" s="10" t="s">
        <v>223</v>
      </c>
      <c r="G39" s="5" t="s">
        <v>79</v>
      </c>
    </row>
    <row r="40" spans="1:7" ht="36" x14ac:dyDescent="0.2">
      <c r="A40" s="10" t="s">
        <v>98</v>
      </c>
      <c r="B40" s="11" t="s">
        <v>108</v>
      </c>
      <c r="C40" s="11"/>
      <c r="D40" s="11" t="s">
        <v>86</v>
      </c>
      <c r="E40" s="6" t="s">
        <v>69</v>
      </c>
      <c r="F40" s="11" t="s">
        <v>224</v>
      </c>
      <c r="G40" s="5" t="s">
        <v>79</v>
      </c>
    </row>
    <row r="41" spans="1:7" ht="24.75" x14ac:dyDescent="0.2">
      <c r="A41" s="10" t="s">
        <v>83</v>
      </c>
      <c r="B41" s="11" t="s">
        <v>87</v>
      </c>
      <c r="C41" s="11"/>
      <c r="D41" s="11" t="s">
        <v>88</v>
      </c>
      <c r="E41" s="6" t="s">
        <v>69</v>
      </c>
      <c r="F41" s="10" t="s">
        <v>225</v>
      </c>
      <c r="G41" s="5" t="s">
        <v>89</v>
      </c>
    </row>
    <row r="42" spans="1:7" ht="24.75" x14ac:dyDescent="0.2">
      <c r="A42" s="10" t="s">
        <v>83</v>
      </c>
      <c r="B42" s="11" t="s">
        <v>90</v>
      </c>
      <c r="C42" s="11"/>
      <c r="D42" s="11" t="s">
        <v>88</v>
      </c>
      <c r="E42" s="6" t="s">
        <v>69</v>
      </c>
      <c r="F42" s="10" t="s">
        <v>226</v>
      </c>
      <c r="G42" s="5" t="s">
        <v>65</v>
      </c>
    </row>
    <row r="43" spans="1:7" ht="24.75" x14ac:dyDescent="0.2">
      <c r="A43" s="10" t="s">
        <v>83</v>
      </c>
      <c r="B43" s="10" t="s">
        <v>91</v>
      </c>
      <c r="C43" s="10"/>
      <c r="D43" s="11" t="s">
        <v>88</v>
      </c>
      <c r="E43" s="6" t="s">
        <v>69</v>
      </c>
      <c r="F43" s="10" t="s">
        <v>227</v>
      </c>
      <c r="G43" s="5" t="s">
        <v>79</v>
      </c>
    </row>
    <row r="44" spans="1:7" ht="24.75" x14ac:dyDescent="0.2">
      <c r="A44" s="10" t="s">
        <v>83</v>
      </c>
      <c r="B44" s="11" t="s">
        <v>92</v>
      </c>
      <c r="C44" s="11"/>
      <c r="D44" s="11" t="s">
        <v>88</v>
      </c>
      <c r="E44" s="6" t="s">
        <v>69</v>
      </c>
      <c r="F44" s="10" t="s">
        <v>226</v>
      </c>
      <c r="G44" s="5" t="s">
        <v>79</v>
      </c>
    </row>
    <row r="45" spans="1:7" ht="36" x14ac:dyDescent="0.2">
      <c r="A45" s="10" t="s">
        <v>93</v>
      </c>
      <c r="B45" s="11" t="s">
        <v>94</v>
      </c>
      <c r="C45" s="11"/>
      <c r="D45" s="11" t="s">
        <v>95</v>
      </c>
      <c r="E45" s="6" t="s">
        <v>69</v>
      </c>
      <c r="F45" s="11" t="s">
        <v>228</v>
      </c>
      <c r="G45" s="5" t="s">
        <v>79</v>
      </c>
    </row>
    <row r="46" spans="1:7" ht="70.5" x14ac:dyDescent="0.2">
      <c r="A46" s="10" t="s">
        <v>83</v>
      </c>
      <c r="B46" s="10" t="s">
        <v>96</v>
      </c>
      <c r="C46" s="10"/>
      <c r="D46" s="11" t="s">
        <v>95</v>
      </c>
      <c r="E46" s="6" t="s">
        <v>69</v>
      </c>
      <c r="F46" s="11" t="s">
        <v>229</v>
      </c>
      <c r="G46" s="5" t="s">
        <v>79</v>
      </c>
    </row>
    <row r="47" spans="1:7" ht="36" x14ac:dyDescent="0.2">
      <c r="A47" s="10" t="s">
        <v>83</v>
      </c>
      <c r="B47" s="11" t="s">
        <v>97</v>
      </c>
      <c r="C47" s="11"/>
      <c r="D47" s="11" t="s">
        <v>95</v>
      </c>
      <c r="E47" s="6" t="s">
        <v>69</v>
      </c>
      <c r="F47" s="11" t="s">
        <v>230</v>
      </c>
      <c r="G47" s="5" t="s">
        <v>79</v>
      </c>
    </row>
    <row r="48" spans="1:7" ht="24.75" x14ac:dyDescent="0.2">
      <c r="A48" s="10" t="s">
        <v>98</v>
      </c>
      <c r="B48" s="11" t="s">
        <v>99</v>
      </c>
      <c r="C48" s="11"/>
      <c r="D48" s="11" t="s">
        <v>100</v>
      </c>
      <c r="E48" s="6" t="s">
        <v>69</v>
      </c>
      <c r="F48" s="11" t="s">
        <v>222</v>
      </c>
      <c r="G48" s="5" t="s">
        <v>79</v>
      </c>
    </row>
    <row r="49" spans="1:7" ht="24.75" x14ac:dyDescent="0.2">
      <c r="A49" s="10" t="s">
        <v>83</v>
      </c>
      <c r="B49" s="6" t="s">
        <v>101</v>
      </c>
      <c r="C49" s="6"/>
      <c r="D49" s="11" t="s">
        <v>102</v>
      </c>
      <c r="E49" s="6" t="s">
        <v>69</v>
      </c>
      <c r="F49" s="10" t="s">
        <v>231</v>
      </c>
      <c r="G49" s="5" t="s">
        <v>79</v>
      </c>
    </row>
    <row r="50" spans="1:7" ht="24.75" x14ac:dyDescent="0.2">
      <c r="A50" s="10" t="s">
        <v>83</v>
      </c>
      <c r="B50" s="11" t="s">
        <v>103</v>
      </c>
      <c r="C50" s="11"/>
      <c r="D50" s="11" t="s">
        <v>88</v>
      </c>
      <c r="E50" s="6" t="s">
        <v>69</v>
      </c>
      <c r="F50" s="10" t="s">
        <v>223</v>
      </c>
      <c r="G50" s="5" t="s">
        <v>79</v>
      </c>
    </row>
    <row r="51" spans="1:7" ht="24.75" x14ac:dyDescent="0.2">
      <c r="A51" s="10" t="s">
        <v>83</v>
      </c>
      <c r="B51" s="14" t="s">
        <v>198</v>
      </c>
      <c r="C51" s="14"/>
      <c r="D51" s="11" t="s">
        <v>88</v>
      </c>
      <c r="E51" s="6" t="s">
        <v>69</v>
      </c>
      <c r="F51" s="14" t="s">
        <v>225</v>
      </c>
      <c r="G51" s="5" t="s">
        <v>79</v>
      </c>
    </row>
    <row r="52" spans="1:7" ht="59.25" x14ac:dyDescent="0.2">
      <c r="A52" s="1" t="s">
        <v>75</v>
      </c>
      <c r="B52" s="14" t="s">
        <v>199</v>
      </c>
      <c r="C52" s="14"/>
      <c r="D52" s="11" t="s">
        <v>88</v>
      </c>
      <c r="E52" s="6" t="s">
        <v>69</v>
      </c>
      <c r="F52" s="11" t="s">
        <v>232</v>
      </c>
      <c r="G52" s="5" t="s">
        <v>79</v>
      </c>
    </row>
  </sheetData>
  <mergeCells count="34">
    <mergeCell ref="A5:B5"/>
    <mergeCell ref="A6:B6"/>
    <mergeCell ref="A1:G1"/>
    <mergeCell ref="A2:B2"/>
    <mergeCell ref="A3:B3"/>
    <mergeCell ref="A4:B4"/>
    <mergeCell ref="D2:G2"/>
    <mergeCell ref="D3:G3"/>
    <mergeCell ref="D4:G4"/>
    <mergeCell ref="D5:G5"/>
    <mergeCell ref="D6:G6"/>
    <mergeCell ref="A7:B7"/>
    <mergeCell ref="A8:B8"/>
    <mergeCell ref="A18:B18"/>
    <mergeCell ref="A19:G19"/>
    <mergeCell ref="A16:G16"/>
    <mergeCell ref="A13:B13"/>
    <mergeCell ref="A14:B14"/>
    <mergeCell ref="A15:B15"/>
    <mergeCell ref="A17:B17"/>
    <mergeCell ref="A9:B9"/>
    <mergeCell ref="A11:B11"/>
    <mergeCell ref="A10:G10"/>
    <mergeCell ref="A12:B12"/>
    <mergeCell ref="D17:G17"/>
    <mergeCell ref="D18:G18"/>
    <mergeCell ref="D7:G7"/>
    <mergeCell ref="D14:G14"/>
    <mergeCell ref="D15:G15"/>
    <mergeCell ref="D8:G8"/>
    <mergeCell ref="D9:G9"/>
    <mergeCell ref="D11:G11"/>
    <mergeCell ref="D12:G12"/>
    <mergeCell ref="D13:G1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topLeftCell="A7" workbookViewId="0">
      <selection activeCell="A3" sqref="A3"/>
    </sheetView>
  </sheetViews>
  <sheetFormatPr defaultColWidth="19.63671875" defaultRowHeight="15" x14ac:dyDescent="0.2"/>
  <cols>
    <col min="1" max="1" width="59.86328125" style="26" customWidth="1"/>
    <col min="2" max="2" width="6.05078125" bestFit="1" customWidth="1"/>
    <col min="3" max="3" width="6.45703125" bestFit="1" customWidth="1"/>
    <col min="4" max="6" width="6.05078125" bestFit="1" customWidth="1"/>
    <col min="7" max="7" width="5.6484375" bestFit="1" customWidth="1"/>
    <col min="8" max="8" width="6.3203125" bestFit="1" customWidth="1"/>
    <col min="9" max="10" width="6.05078125" bestFit="1" customWidth="1"/>
    <col min="11" max="12" width="6.3203125" bestFit="1" customWidth="1"/>
    <col min="13" max="13" width="5.37890625" bestFit="1" customWidth="1"/>
  </cols>
  <sheetData>
    <row r="1" spans="1:13" x14ac:dyDescent="0.2">
      <c r="A1" s="20" t="s">
        <v>110</v>
      </c>
      <c r="B1" s="21" t="s">
        <v>121</v>
      </c>
      <c r="C1" s="21" t="s">
        <v>111</v>
      </c>
      <c r="D1" s="21" t="s">
        <v>112</v>
      </c>
      <c r="E1" s="21" t="s">
        <v>113</v>
      </c>
      <c r="F1" s="21" t="s">
        <v>114</v>
      </c>
      <c r="G1" s="21" t="s">
        <v>115</v>
      </c>
      <c r="H1" s="21" t="s">
        <v>116</v>
      </c>
      <c r="I1" s="21" t="s">
        <v>117</v>
      </c>
      <c r="J1" s="21" t="s">
        <v>118</v>
      </c>
      <c r="K1" s="21" t="s">
        <v>119</v>
      </c>
      <c r="L1" s="21" t="s">
        <v>120</v>
      </c>
      <c r="M1" s="21" t="s">
        <v>122</v>
      </c>
    </row>
    <row r="2" spans="1:13" x14ac:dyDescent="0.2">
      <c r="A2" s="123" t="s">
        <v>38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4.75" x14ac:dyDescent="0.2">
      <c r="A3" s="5" t="s">
        <v>190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9"/>
      <c r="M3" s="28"/>
    </row>
    <row r="4" spans="1:13" ht="36" x14ac:dyDescent="0.2">
      <c r="A4" s="92" t="s">
        <v>191</v>
      </c>
      <c r="B4" s="13"/>
      <c r="C4" s="16"/>
      <c r="D4" s="13"/>
      <c r="E4" s="13"/>
      <c r="F4" s="13"/>
      <c r="G4" s="13"/>
      <c r="H4" s="13"/>
      <c r="I4" s="13"/>
      <c r="J4" s="13"/>
      <c r="K4" s="13"/>
      <c r="L4" s="30"/>
      <c r="M4" s="13"/>
    </row>
    <row r="5" spans="1:13" x14ac:dyDescent="0.2">
      <c r="A5" s="6" t="s">
        <v>67</v>
      </c>
      <c r="B5" s="13"/>
      <c r="C5" s="13"/>
      <c r="D5" s="16"/>
      <c r="E5" s="13"/>
      <c r="F5" s="13"/>
      <c r="G5" s="13"/>
      <c r="H5" s="13"/>
      <c r="I5" s="13"/>
      <c r="J5" s="13"/>
      <c r="K5" s="13"/>
      <c r="L5" s="30"/>
      <c r="M5" s="13"/>
    </row>
    <row r="6" spans="1:13" ht="24.75" x14ac:dyDescent="0.2">
      <c r="A6" s="11" t="s">
        <v>70</v>
      </c>
      <c r="B6" s="13"/>
      <c r="C6" s="13"/>
      <c r="D6" s="13"/>
      <c r="E6" s="16"/>
      <c r="F6" s="13"/>
      <c r="G6" s="13"/>
      <c r="H6" s="13"/>
      <c r="I6" s="13"/>
      <c r="J6" s="13"/>
      <c r="K6" s="13"/>
      <c r="L6" s="30"/>
      <c r="M6" s="13"/>
    </row>
    <row r="7" spans="1:13" ht="24.75" x14ac:dyDescent="0.2">
      <c r="A7" s="11" t="s">
        <v>210</v>
      </c>
      <c r="B7" s="13"/>
      <c r="C7" s="13"/>
      <c r="D7" s="13"/>
      <c r="E7" s="13"/>
      <c r="F7" s="16"/>
      <c r="G7" s="13"/>
      <c r="H7" s="13"/>
      <c r="I7" s="13"/>
      <c r="J7" s="13"/>
      <c r="K7" s="13"/>
      <c r="L7" s="30"/>
      <c r="M7" s="13"/>
    </row>
    <row r="8" spans="1:13" x14ac:dyDescent="0.2">
      <c r="A8" s="5" t="s">
        <v>56</v>
      </c>
      <c r="B8" s="13"/>
      <c r="C8" s="13"/>
      <c r="D8" s="13"/>
      <c r="E8" s="13"/>
      <c r="F8" s="13"/>
      <c r="G8" s="16"/>
      <c r="H8" s="13"/>
      <c r="I8" s="13"/>
      <c r="J8" s="13"/>
      <c r="K8" s="13"/>
      <c r="L8" s="30"/>
      <c r="M8" s="13"/>
    </row>
    <row r="9" spans="1:13" ht="24.75" x14ac:dyDescent="0.2">
      <c r="A9" s="5" t="s">
        <v>61</v>
      </c>
      <c r="B9" s="13"/>
      <c r="C9" s="13"/>
      <c r="D9" s="13"/>
      <c r="E9" s="13"/>
      <c r="F9" s="13"/>
      <c r="G9" s="13"/>
      <c r="H9" s="16"/>
      <c r="I9" s="13"/>
      <c r="J9" s="13"/>
      <c r="K9" s="13"/>
      <c r="L9" s="30"/>
      <c r="M9" s="13"/>
    </row>
    <row r="10" spans="1:13" ht="24.75" x14ac:dyDescent="0.2">
      <c r="A10" s="11" t="s">
        <v>66</v>
      </c>
      <c r="B10" s="13"/>
      <c r="C10" s="13"/>
      <c r="D10" s="13"/>
      <c r="E10" s="13"/>
      <c r="F10" s="13"/>
      <c r="G10" s="13"/>
      <c r="H10" s="13"/>
      <c r="I10" s="16"/>
      <c r="J10" s="13"/>
      <c r="K10" s="13"/>
      <c r="L10" s="30"/>
      <c r="M10" s="13"/>
    </row>
    <row r="11" spans="1:13" x14ac:dyDescent="0.2">
      <c r="A11" s="5" t="s">
        <v>104</v>
      </c>
      <c r="B11" s="13"/>
      <c r="C11" s="13"/>
      <c r="D11" s="13"/>
      <c r="E11" s="13"/>
      <c r="F11" s="13"/>
      <c r="G11" s="13"/>
      <c r="H11" s="13"/>
      <c r="I11" s="13"/>
      <c r="J11" s="16"/>
      <c r="K11" s="13"/>
      <c r="L11" s="30"/>
      <c r="M11" s="13"/>
    </row>
    <row r="12" spans="1:13" ht="36" x14ac:dyDescent="0.2">
      <c r="A12" s="5" t="s">
        <v>192</v>
      </c>
      <c r="B12" s="13"/>
      <c r="C12" s="13"/>
      <c r="D12" s="13"/>
      <c r="E12" s="13"/>
      <c r="F12" s="13"/>
      <c r="G12" s="13"/>
      <c r="H12" s="13"/>
      <c r="I12" s="13"/>
      <c r="J12" s="13"/>
      <c r="K12" s="16"/>
      <c r="L12" s="30"/>
      <c r="M12" s="13"/>
    </row>
    <row r="13" spans="1:13" ht="36" x14ac:dyDescent="0.2">
      <c r="A13" s="11" t="s">
        <v>195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1"/>
      <c r="M13" s="13"/>
    </row>
    <row r="14" spans="1:13" x14ac:dyDescent="0.2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3"/>
    </row>
    <row r="15" spans="1:13" x14ac:dyDescent="0.2">
      <c r="A15" s="121" t="s">
        <v>73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3"/>
    </row>
    <row r="16" spans="1:13" x14ac:dyDescent="0.2">
      <c r="A16" s="11" t="s">
        <v>76</v>
      </c>
      <c r="B16" s="13"/>
      <c r="C16" s="24"/>
      <c r="D16" s="13"/>
      <c r="E16" s="13"/>
      <c r="F16" s="13"/>
      <c r="G16" s="24"/>
      <c r="H16" s="13"/>
      <c r="I16" s="13"/>
      <c r="J16" s="13"/>
      <c r="K16" s="13"/>
      <c r="L16" s="32"/>
      <c r="M16" s="13"/>
    </row>
    <row r="17" spans="1:13" x14ac:dyDescent="0.2">
      <c r="A17" s="10" t="s">
        <v>43</v>
      </c>
      <c r="B17" s="13"/>
      <c r="C17" s="13"/>
      <c r="D17" s="24"/>
      <c r="E17" s="13"/>
      <c r="F17" s="13"/>
      <c r="G17" s="13"/>
      <c r="H17" s="13"/>
      <c r="I17" s="24"/>
      <c r="J17" s="13"/>
      <c r="K17" s="13"/>
      <c r="L17" s="30"/>
      <c r="M17" s="13"/>
    </row>
    <row r="18" spans="1:13" ht="24.75" x14ac:dyDescent="0.2">
      <c r="A18" s="11" t="s">
        <v>81</v>
      </c>
      <c r="B18" s="13"/>
      <c r="C18" s="13"/>
      <c r="D18" s="13"/>
      <c r="E18" s="13"/>
      <c r="F18" s="13"/>
      <c r="G18" s="24"/>
      <c r="H18" s="13"/>
      <c r="I18" s="13"/>
      <c r="J18" s="13"/>
      <c r="K18" s="13"/>
      <c r="L18" s="32"/>
      <c r="M18" s="13"/>
    </row>
    <row r="19" spans="1:13" x14ac:dyDescent="0.2">
      <c r="A19" s="10" t="s">
        <v>84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32"/>
      <c r="M19" s="13"/>
    </row>
    <row r="20" spans="1:13" x14ac:dyDescent="0.2">
      <c r="A20" s="11" t="s">
        <v>108</v>
      </c>
      <c r="B20" s="13"/>
      <c r="D20" s="24"/>
      <c r="E20" s="13"/>
      <c r="G20" s="13"/>
      <c r="H20" s="13"/>
      <c r="I20" s="13"/>
      <c r="J20" s="24"/>
      <c r="K20" s="13"/>
      <c r="L20" s="30"/>
      <c r="M20" s="13"/>
    </row>
    <row r="21" spans="1:13" x14ac:dyDescent="0.2">
      <c r="A21" s="11" t="s">
        <v>87</v>
      </c>
      <c r="B21" s="13"/>
      <c r="C21" s="24"/>
      <c r="D21" s="13"/>
      <c r="E21" s="13"/>
      <c r="F21" s="13"/>
      <c r="G21" s="13"/>
      <c r="H21" s="13"/>
      <c r="I21" s="13"/>
      <c r="J21" s="13"/>
      <c r="K21" s="13"/>
      <c r="L21" s="30"/>
      <c r="M21" s="13"/>
    </row>
    <row r="22" spans="1:13" x14ac:dyDescent="0.2">
      <c r="A22" s="11" t="s">
        <v>90</v>
      </c>
      <c r="B22" s="13"/>
      <c r="C22" s="24"/>
      <c r="D22" s="13"/>
      <c r="E22" s="13"/>
      <c r="F22" s="13"/>
      <c r="G22" s="13"/>
      <c r="H22" s="13"/>
      <c r="I22" s="13"/>
      <c r="J22" s="13"/>
      <c r="K22" s="13"/>
      <c r="L22" s="30"/>
      <c r="M22" s="13"/>
    </row>
    <row r="23" spans="1:13" x14ac:dyDescent="0.2">
      <c r="A23" s="10" t="s">
        <v>91</v>
      </c>
      <c r="B23" s="13"/>
      <c r="C23" s="13"/>
      <c r="D23" s="24"/>
      <c r="E23" s="13"/>
      <c r="F23" s="13"/>
      <c r="G23" s="13"/>
      <c r="H23" s="13"/>
      <c r="I23" s="13"/>
      <c r="J23" s="13"/>
      <c r="K23" s="13"/>
      <c r="L23" s="32"/>
      <c r="M23" s="13"/>
    </row>
    <row r="24" spans="1:13" x14ac:dyDescent="0.2">
      <c r="A24" s="11" t="s">
        <v>92</v>
      </c>
      <c r="B24" s="13"/>
      <c r="C24" s="24"/>
      <c r="D24" s="13"/>
      <c r="E24" s="13"/>
      <c r="F24" s="13"/>
      <c r="G24" s="13"/>
      <c r="H24" s="13"/>
      <c r="I24" s="13"/>
      <c r="J24" s="13"/>
      <c r="K24" s="13"/>
      <c r="L24" s="32"/>
      <c r="M24" s="13"/>
    </row>
    <row r="25" spans="1:13" x14ac:dyDescent="0.2">
      <c r="A25" s="11" t="s">
        <v>94</v>
      </c>
      <c r="B25" s="13"/>
      <c r="C25" s="24"/>
      <c r="D25" s="13"/>
      <c r="E25" s="13"/>
      <c r="F25" s="24"/>
      <c r="G25" s="13"/>
      <c r="I25" s="24"/>
      <c r="J25" s="13"/>
      <c r="L25" s="30"/>
      <c r="M25" s="13"/>
    </row>
    <row r="26" spans="1:13" x14ac:dyDescent="0.2">
      <c r="A26" s="10" t="s">
        <v>96</v>
      </c>
      <c r="B26" s="13"/>
      <c r="C26" s="24"/>
      <c r="D26" s="13"/>
      <c r="E26" s="13"/>
      <c r="F26" s="13"/>
      <c r="G26" s="13"/>
      <c r="H26" s="13"/>
      <c r="I26" s="13"/>
      <c r="J26" s="13"/>
      <c r="K26" s="13"/>
      <c r="L26" s="30"/>
      <c r="M26" s="13"/>
    </row>
    <row r="27" spans="1:13" x14ac:dyDescent="0.2">
      <c r="A27" s="11" t="s">
        <v>97</v>
      </c>
      <c r="B27" s="2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24.75" x14ac:dyDescent="0.2">
      <c r="A28" s="11" t="s">
        <v>99</v>
      </c>
      <c r="B28" s="13"/>
      <c r="C28" s="13"/>
      <c r="D28" s="13"/>
      <c r="E28" s="13"/>
      <c r="G28" s="24"/>
      <c r="H28" s="13"/>
      <c r="I28" s="13"/>
      <c r="J28" s="13"/>
      <c r="K28" s="13"/>
      <c r="L28" s="13"/>
      <c r="M28" s="32"/>
    </row>
    <row r="29" spans="1:13" x14ac:dyDescent="0.2">
      <c r="A29" s="15" t="s">
        <v>101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32"/>
    </row>
    <row r="30" spans="1:13" x14ac:dyDescent="0.2">
      <c r="A30" s="11" t="s">
        <v>103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32"/>
    </row>
    <row r="31" spans="1:13" x14ac:dyDescent="0.2">
      <c r="A31" s="25"/>
    </row>
  </sheetData>
  <mergeCells count="2">
    <mergeCell ref="A15:L15"/>
    <mergeCell ref="A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B7" sqref="B7"/>
    </sheetView>
  </sheetViews>
  <sheetFormatPr defaultColWidth="10.76171875" defaultRowHeight="15" x14ac:dyDescent="0.2"/>
  <cols>
    <col min="2" max="2" width="29.32421875" customWidth="1"/>
    <col min="3" max="3" width="34.5703125" customWidth="1"/>
    <col min="4" max="4" width="29.86328125" customWidth="1"/>
    <col min="5" max="5" width="16.94921875" bestFit="1" customWidth="1"/>
    <col min="6" max="6" width="19.90625" bestFit="1" customWidth="1"/>
    <col min="7" max="7" width="10.625" customWidth="1"/>
    <col min="8" max="8" width="11.56640625" bestFit="1" customWidth="1"/>
  </cols>
  <sheetData>
    <row r="1" spans="1:8" ht="24.75" x14ac:dyDescent="0.2">
      <c r="A1" s="33" t="s">
        <v>33</v>
      </c>
      <c r="B1" s="34" t="s">
        <v>38</v>
      </c>
      <c r="C1" s="34" t="s">
        <v>39</v>
      </c>
      <c r="D1" s="34" t="s">
        <v>46</v>
      </c>
      <c r="E1" s="34" t="s">
        <v>200</v>
      </c>
      <c r="F1" s="34" t="s">
        <v>15</v>
      </c>
      <c r="G1" s="33" t="s">
        <v>201</v>
      </c>
      <c r="H1" s="33" t="s">
        <v>123</v>
      </c>
    </row>
    <row r="2" spans="1:8" ht="59.25" x14ac:dyDescent="0.2">
      <c r="A2" s="1" t="s">
        <v>40</v>
      </c>
      <c r="B2" s="5" t="s">
        <v>190</v>
      </c>
      <c r="C2" s="12" t="s">
        <v>52</v>
      </c>
      <c r="D2" s="9" t="s">
        <v>47</v>
      </c>
      <c r="E2" s="96" t="s">
        <v>211</v>
      </c>
      <c r="F2" s="1" t="s">
        <v>214</v>
      </c>
      <c r="G2" s="97">
        <v>80</v>
      </c>
      <c r="H2" s="95">
        <v>0</v>
      </c>
    </row>
    <row r="3" spans="1:8" ht="59.25" x14ac:dyDescent="0.2">
      <c r="A3" s="1" t="s">
        <v>37</v>
      </c>
      <c r="B3" s="103" t="s">
        <v>249</v>
      </c>
      <c r="C3" s="5" t="s">
        <v>59</v>
      </c>
      <c r="D3" s="9" t="s">
        <v>58</v>
      </c>
      <c r="E3" s="9" t="s">
        <v>242</v>
      </c>
      <c r="F3" s="1" t="s">
        <v>203</v>
      </c>
      <c r="G3" s="94">
        <v>64</v>
      </c>
      <c r="H3" s="105">
        <f>+([1]Honorarios!$K$32/240)*G3</f>
        <v>1474666.6666666667</v>
      </c>
    </row>
    <row r="4" spans="1:8" hidden="1" x14ac:dyDescent="0.2">
      <c r="A4" s="1" t="s">
        <v>17</v>
      </c>
      <c r="B4" s="104" t="s">
        <v>67</v>
      </c>
      <c r="C4" s="11" t="s">
        <v>68</v>
      </c>
      <c r="D4" s="6" t="s">
        <v>69</v>
      </c>
      <c r="E4" s="6" t="s">
        <v>243</v>
      </c>
      <c r="F4" s="1" t="s">
        <v>204</v>
      </c>
      <c r="G4" s="94">
        <v>80</v>
      </c>
      <c r="H4" s="105">
        <f>+([1]Honorarios!$D$25/240)*G4</f>
        <v>991333.33333333326</v>
      </c>
    </row>
    <row r="5" spans="1:8" hidden="1" x14ac:dyDescent="0.2">
      <c r="A5" s="1" t="s">
        <v>18</v>
      </c>
      <c r="B5" s="104" t="s">
        <v>70</v>
      </c>
      <c r="C5" s="11" t="s">
        <v>71</v>
      </c>
      <c r="D5" s="6" t="s">
        <v>69</v>
      </c>
      <c r="E5" s="6" t="s">
        <v>244</v>
      </c>
      <c r="F5" s="1" t="s">
        <v>205</v>
      </c>
      <c r="G5" s="94">
        <v>80</v>
      </c>
      <c r="H5" s="105">
        <f>+([1]Honorarios!$K$31/240)*G5</f>
        <v>1244000</v>
      </c>
    </row>
    <row r="6" spans="1:8" hidden="1" x14ac:dyDescent="0.2">
      <c r="A6" s="1" t="s">
        <v>19</v>
      </c>
      <c r="B6" s="11" t="s">
        <v>210</v>
      </c>
      <c r="C6" s="12" t="s">
        <v>49</v>
      </c>
      <c r="D6" s="9" t="s">
        <v>50</v>
      </c>
      <c r="E6" s="96" t="s">
        <v>211</v>
      </c>
      <c r="F6" s="1" t="s">
        <v>212</v>
      </c>
      <c r="G6" s="97">
        <v>80</v>
      </c>
      <c r="H6" s="95">
        <v>0</v>
      </c>
    </row>
    <row r="7" spans="1:8" ht="47.25" x14ac:dyDescent="0.2">
      <c r="A7" s="1" t="s">
        <v>20</v>
      </c>
      <c r="B7" s="106" t="s">
        <v>56</v>
      </c>
      <c r="C7" s="5" t="s">
        <v>60</v>
      </c>
      <c r="D7" s="9" t="s">
        <v>55</v>
      </c>
      <c r="E7" s="9" t="s">
        <v>242</v>
      </c>
      <c r="F7" s="1" t="s">
        <v>202</v>
      </c>
      <c r="G7" s="94">
        <v>64</v>
      </c>
      <c r="H7" s="105">
        <f>+([1]Honorarios!$K$32/240)*G7</f>
        <v>1474666.6666666667</v>
      </c>
    </row>
    <row r="8" spans="1:8" ht="47.25" x14ac:dyDescent="0.2">
      <c r="A8" s="1" t="s">
        <v>21</v>
      </c>
      <c r="B8" s="106" t="s">
        <v>61</v>
      </c>
      <c r="C8" s="12" t="s">
        <v>62</v>
      </c>
      <c r="D8" s="9" t="s">
        <v>63</v>
      </c>
      <c r="E8" s="9" t="s">
        <v>242</v>
      </c>
      <c r="F8" s="1" t="s">
        <v>206</v>
      </c>
      <c r="G8" s="94">
        <v>80</v>
      </c>
      <c r="H8" s="105">
        <f>+([1]Honorarios!$K$32/240)*G8</f>
        <v>1843333.3333333335</v>
      </c>
    </row>
    <row r="9" spans="1:8" ht="36" x14ac:dyDescent="0.2">
      <c r="A9" s="1" t="s">
        <v>22</v>
      </c>
      <c r="B9" s="11" t="s">
        <v>66</v>
      </c>
      <c r="C9" s="6" t="s">
        <v>64</v>
      </c>
      <c r="D9" s="9" t="s">
        <v>47</v>
      </c>
      <c r="E9" s="96" t="s">
        <v>211</v>
      </c>
      <c r="F9" s="4" t="s">
        <v>213</v>
      </c>
      <c r="G9" s="97">
        <v>80</v>
      </c>
      <c r="H9" s="95">
        <v>0</v>
      </c>
    </row>
    <row r="10" spans="1:8" ht="70.5" x14ac:dyDescent="0.2">
      <c r="A10" s="1" t="s">
        <v>23</v>
      </c>
      <c r="B10" s="5" t="s">
        <v>104</v>
      </c>
      <c r="C10" s="12" t="s">
        <v>105</v>
      </c>
      <c r="D10" s="17" t="s">
        <v>69</v>
      </c>
      <c r="E10" s="96" t="s">
        <v>211</v>
      </c>
      <c r="F10" s="1" t="s">
        <v>215</v>
      </c>
      <c r="G10" s="97">
        <v>80</v>
      </c>
      <c r="H10" s="95">
        <v>0</v>
      </c>
    </row>
    <row r="11" spans="1:8" ht="70.5" x14ac:dyDescent="0.2">
      <c r="A11" s="1" t="s">
        <v>24</v>
      </c>
      <c r="B11" s="5" t="s">
        <v>192</v>
      </c>
      <c r="C11" s="12" t="s">
        <v>194</v>
      </c>
      <c r="D11" s="9" t="s">
        <v>50</v>
      </c>
      <c r="E11" s="96" t="s">
        <v>211</v>
      </c>
      <c r="F11" s="1" t="s">
        <v>216</v>
      </c>
      <c r="G11" s="97">
        <v>80</v>
      </c>
      <c r="H11" s="95">
        <v>0</v>
      </c>
    </row>
    <row r="12" spans="1:8" ht="59.25" x14ac:dyDescent="0.2">
      <c r="A12" s="1" t="s">
        <v>25</v>
      </c>
      <c r="B12" s="11" t="s">
        <v>195</v>
      </c>
      <c r="C12" s="5" t="s">
        <v>196</v>
      </c>
      <c r="D12" s="93" t="s">
        <v>197</v>
      </c>
      <c r="E12" s="96" t="s">
        <v>211</v>
      </c>
      <c r="F12" s="1" t="s">
        <v>217</v>
      </c>
      <c r="G12" s="97">
        <v>80</v>
      </c>
      <c r="H12" s="95">
        <v>0</v>
      </c>
    </row>
    <row r="13" spans="1:8" ht="47.25" x14ac:dyDescent="0.2">
      <c r="A13" s="1" t="s">
        <v>233</v>
      </c>
      <c r="B13" s="104" t="s">
        <v>240</v>
      </c>
      <c r="C13" s="11" t="s">
        <v>235</v>
      </c>
      <c r="D13" s="96" t="s">
        <v>236</v>
      </c>
      <c r="E13" s="96" t="s">
        <v>211</v>
      </c>
      <c r="F13" s="1" t="s">
        <v>237</v>
      </c>
      <c r="G13" s="13"/>
      <c r="H13" s="105">
        <v>2683200</v>
      </c>
    </row>
    <row r="14" spans="1:8" ht="70.5" x14ac:dyDescent="0.2">
      <c r="A14" s="1" t="s">
        <v>234</v>
      </c>
      <c r="B14" s="106" t="s">
        <v>241</v>
      </c>
      <c r="C14" s="11" t="s">
        <v>239</v>
      </c>
      <c r="D14" s="96" t="s">
        <v>236</v>
      </c>
      <c r="E14" s="96" t="s">
        <v>211</v>
      </c>
      <c r="F14" s="1" t="s">
        <v>238</v>
      </c>
      <c r="G14" s="13"/>
      <c r="H14" s="105">
        <v>1788800</v>
      </c>
    </row>
    <row r="16" spans="1:8" x14ac:dyDescent="0.2">
      <c r="F16" s="100" t="s">
        <v>189</v>
      </c>
      <c r="G16" s="100"/>
      <c r="H16" s="101">
        <f>SUM(H2:H14)</f>
        <v>11500000</v>
      </c>
    </row>
    <row r="19" spans="8:8" x14ac:dyDescent="0.2">
      <c r="H19" s="102"/>
    </row>
    <row r="20" spans="8:8" x14ac:dyDescent="0.2">
      <c r="H20" s="10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4"/>
  <sheetViews>
    <sheetView topLeftCell="A10" workbookViewId="0">
      <selection activeCell="R14" sqref="R14"/>
    </sheetView>
  </sheetViews>
  <sheetFormatPr defaultColWidth="13.85546875" defaultRowHeight="23.25" x14ac:dyDescent="0.3"/>
  <cols>
    <col min="1" max="1" width="15.6015625" style="36" customWidth="1"/>
    <col min="2" max="2" width="38.875" style="88" customWidth="1"/>
    <col min="3" max="3" width="13.85546875" style="89"/>
    <col min="4" max="7" width="15.87109375" style="89" hidden="1" customWidth="1"/>
    <col min="8" max="11" width="15.87109375" style="90" hidden="1" customWidth="1"/>
    <col min="12" max="14" width="16.6796875" style="91" bestFit="1" customWidth="1"/>
    <col min="15" max="15" width="18.5625" style="91" bestFit="1" customWidth="1"/>
    <col min="16" max="16" width="16.94921875" style="91" customWidth="1"/>
    <col min="17" max="18" width="16.6796875" style="36" bestFit="1" customWidth="1"/>
    <col min="19" max="19" width="18.5625" style="36" bestFit="1" customWidth="1"/>
    <col min="20" max="20" width="6.9921875" style="39" customWidth="1"/>
    <col min="21" max="21" width="16.6796875" style="36" bestFit="1" customWidth="1"/>
    <col min="22" max="22" width="23.40625" style="36" bestFit="1" customWidth="1"/>
    <col min="23" max="23" width="25.15234375" style="36" bestFit="1" customWidth="1"/>
    <col min="24" max="24" width="4.5703125" style="36" customWidth="1"/>
    <col min="25" max="16384" width="13.85546875" style="36"/>
  </cols>
  <sheetData>
    <row r="1" spans="1:23" ht="23.25" customHeight="1" x14ac:dyDescent="0.35">
      <c r="A1" s="147" t="s">
        <v>125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spans="1:23" s="39" customFormat="1" ht="24" thickBot="1" x14ac:dyDescent="0.35">
      <c r="A2" s="37"/>
      <c r="B2" s="38"/>
      <c r="C2" s="148" t="s">
        <v>126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pans="1:23" s="39" customFormat="1" ht="9" customHeight="1" thickBot="1" x14ac:dyDescent="0.35">
      <c r="A3" s="40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x14ac:dyDescent="0.3">
      <c r="A4" s="149" t="s">
        <v>127</v>
      </c>
      <c r="B4" s="151" t="s">
        <v>128</v>
      </c>
      <c r="C4" s="153" t="s">
        <v>129</v>
      </c>
      <c r="D4" s="155" t="s">
        <v>130</v>
      </c>
      <c r="E4" s="155"/>
      <c r="F4" s="155" t="s">
        <v>131</v>
      </c>
      <c r="G4" s="156"/>
      <c r="H4" s="155" t="s">
        <v>132</v>
      </c>
      <c r="I4" s="156"/>
      <c r="J4" s="155" t="s">
        <v>133</v>
      </c>
      <c r="K4" s="157"/>
      <c r="L4" s="144" t="s">
        <v>134</v>
      </c>
      <c r="M4" s="145"/>
      <c r="N4" s="144" t="s">
        <v>135</v>
      </c>
      <c r="O4" s="145"/>
      <c r="P4" s="144" t="s">
        <v>136</v>
      </c>
      <c r="Q4" s="145"/>
      <c r="R4" s="144" t="s">
        <v>137</v>
      </c>
      <c r="S4" s="145"/>
      <c r="T4" s="43"/>
      <c r="U4" s="144" t="s">
        <v>138</v>
      </c>
      <c r="V4" s="146"/>
      <c r="W4" s="145"/>
    </row>
    <row r="5" spans="1:23" ht="24" thickBot="1" x14ac:dyDescent="0.35">
      <c r="A5" s="150"/>
      <c r="B5" s="152"/>
      <c r="C5" s="154"/>
      <c r="D5" s="44" t="s">
        <v>139</v>
      </c>
      <c r="E5" s="44" t="s">
        <v>140</v>
      </c>
      <c r="F5" s="44" t="s">
        <v>141</v>
      </c>
      <c r="G5" s="45" t="s">
        <v>140</v>
      </c>
      <c r="H5" s="44" t="s">
        <v>139</v>
      </c>
      <c r="I5" s="44" t="s">
        <v>142</v>
      </c>
      <c r="J5" s="44" t="s">
        <v>139</v>
      </c>
      <c r="K5" s="45" t="s">
        <v>142</v>
      </c>
      <c r="L5" s="46" t="s">
        <v>139</v>
      </c>
      <c r="M5" s="47" t="s">
        <v>142</v>
      </c>
      <c r="N5" s="46" t="s">
        <v>139</v>
      </c>
      <c r="O5" s="47" t="s">
        <v>142</v>
      </c>
      <c r="P5" s="46" t="s">
        <v>139</v>
      </c>
      <c r="Q5" s="47" t="s">
        <v>142</v>
      </c>
      <c r="R5" s="46" t="s">
        <v>139</v>
      </c>
      <c r="S5" s="47" t="s">
        <v>142</v>
      </c>
      <c r="T5" s="48"/>
      <c r="U5" s="49" t="s">
        <v>143</v>
      </c>
      <c r="V5" s="50" t="s">
        <v>144</v>
      </c>
      <c r="W5" s="51" t="s">
        <v>145</v>
      </c>
    </row>
    <row r="6" spans="1:23" x14ac:dyDescent="0.25">
      <c r="A6" s="158" t="s">
        <v>146</v>
      </c>
      <c r="B6" s="52" t="s">
        <v>147</v>
      </c>
      <c r="C6" s="53" t="s">
        <v>148</v>
      </c>
      <c r="D6" s="140">
        <v>6670503</v>
      </c>
      <c r="E6" s="140">
        <v>7200321</v>
      </c>
      <c r="F6" s="140">
        <v>6799911</v>
      </c>
      <c r="G6" s="142">
        <v>7340007</v>
      </c>
      <c r="H6" s="134">
        <f>((+F6*3.66)/100)+6799911</f>
        <v>7048787.7426000005</v>
      </c>
      <c r="I6" s="134">
        <f>(((+G6*3.66)/100)+7340007)</f>
        <v>7608651.2561999997</v>
      </c>
      <c r="J6" s="134">
        <f>+H6*1.0677</f>
        <v>7525990.6727740215</v>
      </c>
      <c r="K6" s="134">
        <f>+I6*1.0677</f>
        <v>8123756.9462447409</v>
      </c>
      <c r="L6" s="134">
        <f>+J6*1.0575</f>
        <v>7958735.1364585282</v>
      </c>
      <c r="M6" s="134">
        <f>+K6*1.0575</f>
        <v>8590872.9706538152</v>
      </c>
      <c r="N6" s="134">
        <f>+L6*1.19</f>
        <v>9470894.8123856485</v>
      </c>
      <c r="O6" s="134">
        <f>+M6*1.19</f>
        <v>10223138.83507804</v>
      </c>
      <c r="P6" s="136">
        <f>+L6*(1+$V$11)</f>
        <v>8285043.2770533273</v>
      </c>
      <c r="Q6" s="136">
        <f>+M6*(1+$V$11)</f>
        <v>8943098.7624506205</v>
      </c>
      <c r="R6" s="136">
        <f>+N6*(1+$V$11)</f>
        <v>9859201.4996934589</v>
      </c>
      <c r="S6" s="132">
        <f>+O6*(1+$V$11)</f>
        <v>10642287.527316239</v>
      </c>
      <c r="T6" s="54"/>
      <c r="U6" s="55">
        <v>2015</v>
      </c>
      <c r="V6" s="56">
        <v>8500000</v>
      </c>
      <c r="W6" s="57">
        <f>+V6*1.16</f>
        <v>9860000</v>
      </c>
    </row>
    <row r="7" spans="1:23" ht="24" thickBot="1" x14ac:dyDescent="0.3">
      <c r="A7" s="159"/>
      <c r="B7" s="58" t="s">
        <v>124</v>
      </c>
      <c r="C7" s="59" t="s">
        <v>149</v>
      </c>
      <c r="D7" s="160"/>
      <c r="E7" s="141"/>
      <c r="F7" s="141"/>
      <c r="G7" s="143"/>
      <c r="H7" s="135"/>
      <c r="I7" s="135"/>
      <c r="J7" s="135"/>
      <c r="K7" s="135"/>
      <c r="L7" s="135"/>
      <c r="M7" s="135"/>
      <c r="N7" s="135"/>
      <c r="O7" s="135"/>
      <c r="P7" s="137"/>
      <c r="Q7" s="137"/>
      <c r="R7" s="137"/>
      <c r="S7" s="133"/>
      <c r="T7" s="60"/>
      <c r="U7" s="61">
        <v>2016</v>
      </c>
      <c r="V7" s="62">
        <f>+V6*1.0677</f>
        <v>9075450</v>
      </c>
      <c r="W7" s="63">
        <f t="shared" ref="W7" si="0">+V7*1.16</f>
        <v>10527522</v>
      </c>
    </row>
    <row r="8" spans="1:23" ht="24" thickBot="1" x14ac:dyDescent="0.3">
      <c r="A8" s="138" t="s">
        <v>150</v>
      </c>
      <c r="B8" s="52" t="s">
        <v>147</v>
      </c>
      <c r="C8" s="53" t="s">
        <v>151</v>
      </c>
      <c r="D8" s="140">
        <v>6192039</v>
      </c>
      <c r="E8" s="140">
        <v>6670501</v>
      </c>
      <c r="F8" s="140">
        <v>6312165</v>
      </c>
      <c r="G8" s="142">
        <v>6799909</v>
      </c>
      <c r="H8" s="134">
        <f>((+F8*3.66)/100)+6312165</f>
        <v>6543190.2390000001</v>
      </c>
      <c r="I8" s="134">
        <f>(((+G8*3.66)/100)+6799909)</f>
        <v>7048785.6694</v>
      </c>
      <c r="J8" s="134">
        <f>+H8*1.0677</f>
        <v>6986164.2181803007</v>
      </c>
      <c r="K8" s="134">
        <f>+I8*1.0677</f>
        <v>7525988.459218381</v>
      </c>
      <c r="L8" s="134">
        <f>+J8*1.0575</f>
        <v>7387868.660725669</v>
      </c>
      <c r="M8" s="134">
        <f>+K8*1.0575</f>
        <v>7958732.7956234384</v>
      </c>
      <c r="N8" s="134">
        <f>+L8*1.19</f>
        <v>8791563.7062635459</v>
      </c>
      <c r="O8" s="134">
        <f>+M8*1.19</f>
        <v>9470892.0267918911</v>
      </c>
      <c r="P8" s="136">
        <f>+L8*(1+$V$11)</f>
        <v>7690771.2758154208</v>
      </c>
      <c r="Q8" s="136">
        <f>+M8*(1+$V$11)</f>
        <v>8285040.8402439989</v>
      </c>
      <c r="R8" s="136">
        <f>+N8*(1+$V$11)</f>
        <v>9152017.8182203509</v>
      </c>
      <c r="S8" s="132">
        <f>+O8*(1+$V$11)</f>
        <v>9859198.5998903587</v>
      </c>
      <c r="T8" s="64"/>
      <c r="U8" s="61">
        <v>2017</v>
      </c>
      <c r="V8" s="62">
        <f>+V7*1.0575</f>
        <v>9597288.3750000019</v>
      </c>
      <c r="W8" s="63">
        <f>+V8*1.19</f>
        <v>11420773.166250002</v>
      </c>
    </row>
    <row r="9" spans="1:23" ht="24" thickBot="1" x14ac:dyDescent="0.3">
      <c r="A9" s="139"/>
      <c r="B9" s="58" t="s">
        <v>124</v>
      </c>
      <c r="C9" s="59" t="s">
        <v>152</v>
      </c>
      <c r="D9" s="141"/>
      <c r="E9" s="141"/>
      <c r="F9" s="141"/>
      <c r="G9" s="143"/>
      <c r="H9" s="135"/>
      <c r="I9" s="135"/>
      <c r="J9" s="135"/>
      <c r="K9" s="135"/>
      <c r="L9" s="135"/>
      <c r="M9" s="135"/>
      <c r="N9" s="135"/>
      <c r="O9" s="135"/>
      <c r="P9" s="137"/>
      <c r="Q9" s="137"/>
      <c r="R9" s="137"/>
      <c r="S9" s="133"/>
      <c r="T9" s="54"/>
      <c r="U9" s="65">
        <v>2018</v>
      </c>
      <c r="V9" s="66">
        <f>+V8*(1+$V$11)</f>
        <v>9990777.1983750015</v>
      </c>
      <c r="W9" s="67">
        <f>+W8*(1+$V$11)</f>
        <v>11889024.866066251</v>
      </c>
    </row>
    <row r="10" spans="1:23" s="76" customFormat="1" ht="24" thickBot="1" x14ac:dyDescent="0.3">
      <c r="A10" s="68" t="s">
        <v>51</v>
      </c>
      <c r="B10" s="35" t="s">
        <v>124</v>
      </c>
      <c r="C10" s="69" t="s">
        <v>153</v>
      </c>
      <c r="D10" s="70">
        <v>5377133</v>
      </c>
      <c r="E10" s="70">
        <v>6192038</v>
      </c>
      <c r="F10" s="70">
        <v>5481449</v>
      </c>
      <c r="G10" s="71">
        <v>6312164</v>
      </c>
      <c r="H10" s="72">
        <f>(((F10*3.66)/100)+F10)</f>
        <v>5682070.0334000001</v>
      </c>
      <c r="I10" s="72">
        <f>(((G10*3.66)/100)+G10)</f>
        <v>6543189.2023999998</v>
      </c>
      <c r="J10" s="72">
        <f>+H10*1.0677</f>
        <v>6066746.1746611809</v>
      </c>
      <c r="K10" s="72">
        <f>+I10*1.0677</f>
        <v>6986163.1114024809</v>
      </c>
      <c r="L10" s="72">
        <f>+J10*1.0575</f>
        <v>6415584.0797041999</v>
      </c>
      <c r="M10" s="72">
        <f>+K10*1.0575</f>
        <v>7387867.4903081246</v>
      </c>
      <c r="N10" s="72">
        <f>+L10*1.19</f>
        <v>7634545.0548479976</v>
      </c>
      <c r="O10" s="72">
        <f>+M10*1.19</f>
        <v>8791562.3134666681</v>
      </c>
      <c r="P10" s="73">
        <f>+L10*(1+$V$11)</f>
        <v>6678623.0269720713</v>
      </c>
      <c r="Q10" s="73">
        <f>+M10*(1+$V$11)</f>
        <v>7690770.0574107571</v>
      </c>
      <c r="R10" s="73">
        <f>+N10*(1+$V$11)</f>
        <v>7947561.4020967651</v>
      </c>
      <c r="S10" s="74">
        <f>+O10*(1+$V$11)</f>
        <v>9152016.3683188017</v>
      </c>
      <c r="T10" s="75"/>
    </row>
    <row r="11" spans="1:23" s="76" customFormat="1" ht="24" thickBot="1" x14ac:dyDescent="0.3">
      <c r="A11" s="68" t="s">
        <v>154</v>
      </c>
      <c r="B11" s="35" t="s">
        <v>124</v>
      </c>
      <c r="C11" s="69" t="s">
        <v>155</v>
      </c>
      <c r="D11" s="70">
        <v>4679508</v>
      </c>
      <c r="E11" s="70">
        <v>5377132</v>
      </c>
      <c r="F11" s="70">
        <v>4770290</v>
      </c>
      <c r="G11" s="71">
        <v>5481448</v>
      </c>
      <c r="H11" s="72">
        <f t="shared" ref="H11:I25" si="1">(((F11*3.66)/100)+F11)</f>
        <v>4944882.6140000001</v>
      </c>
      <c r="I11" s="72">
        <f t="shared" si="1"/>
        <v>5682068.9967999998</v>
      </c>
      <c r="J11" s="72">
        <f t="shared" ref="J11:K18" si="2">+H11*1.0677</f>
        <v>5279651.1669678008</v>
      </c>
      <c r="K11" s="72">
        <f t="shared" si="2"/>
        <v>6066745.0678833602</v>
      </c>
      <c r="L11" s="72">
        <f t="shared" ref="L11:M18" si="3">+J11*1.0575</f>
        <v>5583231.1090684496</v>
      </c>
      <c r="M11" s="72">
        <f t="shared" si="3"/>
        <v>6415582.9092866536</v>
      </c>
      <c r="N11" s="72">
        <f t="shared" ref="N11:O18" si="4">+L11*1.19</f>
        <v>6644045.019791455</v>
      </c>
      <c r="O11" s="72">
        <f t="shared" si="4"/>
        <v>7634543.662051117</v>
      </c>
      <c r="P11" s="77">
        <f>+L11*(1+$V$11)</f>
        <v>5812143.5845402554</v>
      </c>
      <c r="Q11" s="73">
        <f t="shared" ref="Q11:R18" si="5">+M11*(1+$V$11)</f>
        <v>6678621.8085674057</v>
      </c>
      <c r="R11" s="73">
        <f>+N11*(1+$V$11)</f>
        <v>6916450.865602904</v>
      </c>
      <c r="S11" s="74">
        <f t="shared" ref="S11:S18" si="6">+O11*(1+$V$11)</f>
        <v>7947559.9521952122</v>
      </c>
      <c r="T11" s="75"/>
      <c r="U11" s="78" t="s">
        <v>156</v>
      </c>
      <c r="V11" s="79">
        <v>4.1000000000000002E-2</v>
      </c>
      <c r="W11" s="80"/>
    </row>
    <row r="12" spans="1:23" s="76" customFormat="1" ht="24" thickBot="1" x14ac:dyDescent="0.3">
      <c r="A12" s="68" t="s">
        <v>157</v>
      </c>
      <c r="B12" s="35" t="s">
        <v>124</v>
      </c>
      <c r="C12" s="69" t="s">
        <v>158</v>
      </c>
      <c r="D12" s="70">
        <v>4367291</v>
      </c>
      <c r="E12" s="70">
        <v>4679507</v>
      </c>
      <c r="F12" s="70">
        <v>4452016</v>
      </c>
      <c r="G12" s="71">
        <v>4770289</v>
      </c>
      <c r="H12" s="72">
        <f t="shared" si="1"/>
        <v>4614959.7856000001</v>
      </c>
      <c r="I12" s="72">
        <f t="shared" si="1"/>
        <v>4944881.5773999998</v>
      </c>
      <c r="J12" s="72">
        <f t="shared" si="2"/>
        <v>4927392.5630851202</v>
      </c>
      <c r="K12" s="72">
        <f t="shared" si="2"/>
        <v>5279650.0601899801</v>
      </c>
      <c r="L12" s="72">
        <f t="shared" si="3"/>
        <v>5210717.6354625151</v>
      </c>
      <c r="M12" s="72">
        <f t="shared" si="3"/>
        <v>5583229.9386509042</v>
      </c>
      <c r="N12" s="72">
        <f t="shared" si="4"/>
        <v>6200753.9862003922</v>
      </c>
      <c r="O12" s="72">
        <f t="shared" si="4"/>
        <v>6644043.6269945754</v>
      </c>
      <c r="P12" s="73">
        <f t="shared" ref="P12:P18" si="7">+L12*(1+$V$11)</f>
        <v>5424357.0585164782</v>
      </c>
      <c r="Q12" s="73">
        <f t="shared" si="5"/>
        <v>5812142.3661355907</v>
      </c>
      <c r="R12" s="73">
        <f t="shared" si="5"/>
        <v>6454984.8996346081</v>
      </c>
      <c r="S12" s="74">
        <f t="shared" si="6"/>
        <v>6916449.4157013521</v>
      </c>
      <c r="T12" s="75"/>
    </row>
    <row r="13" spans="1:23" s="76" customFormat="1" ht="24" thickBot="1" x14ac:dyDescent="0.3">
      <c r="A13" s="68" t="s">
        <v>159</v>
      </c>
      <c r="B13" s="35" t="s">
        <v>124</v>
      </c>
      <c r="C13" s="69" t="s">
        <v>160</v>
      </c>
      <c r="D13" s="70">
        <v>3770022</v>
      </c>
      <c r="E13" s="70">
        <v>4376290</v>
      </c>
      <c r="F13" s="70">
        <v>3843160</v>
      </c>
      <c r="G13" s="71">
        <v>4452015</v>
      </c>
      <c r="H13" s="72">
        <f t="shared" si="1"/>
        <v>3983819.656</v>
      </c>
      <c r="I13" s="72">
        <f t="shared" si="1"/>
        <v>4614958.7489999998</v>
      </c>
      <c r="J13" s="72">
        <f t="shared" si="2"/>
        <v>4253524.2467112001</v>
      </c>
      <c r="K13" s="72">
        <f t="shared" si="2"/>
        <v>4927391.4563073004</v>
      </c>
      <c r="L13" s="72">
        <f t="shared" si="3"/>
        <v>4498101.8908970943</v>
      </c>
      <c r="M13" s="72">
        <f t="shared" si="3"/>
        <v>5210716.4650449706</v>
      </c>
      <c r="N13" s="72">
        <f t="shared" si="4"/>
        <v>5352741.2501675421</v>
      </c>
      <c r="O13" s="72">
        <f t="shared" si="4"/>
        <v>6200752.5934035145</v>
      </c>
      <c r="P13" s="73">
        <f t="shared" si="7"/>
        <v>4682524.0684238747</v>
      </c>
      <c r="Q13" s="73">
        <f t="shared" si="5"/>
        <v>5424355.8401118144</v>
      </c>
      <c r="R13" s="73">
        <f t="shared" si="5"/>
        <v>5572203.641424411</v>
      </c>
      <c r="S13" s="74">
        <f t="shared" si="6"/>
        <v>6454983.449733058</v>
      </c>
      <c r="T13" s="75"/>
    </row>
    <row r="14" spans="1:23" s="76" customFormat="1" ht="24" thickBot="1" x14ac:dyDescent="0.3">
      <c r="A14" s="68" t="s">
        <v>161</v>
      </c>
      <c r="B14" s="35" t="s">
        <v>124</v>
      </c>
      <c r="C14" s="69" t="s">
        <v>162</v>
      </c>
      <c r="D14" s="70">
        <v>3324479</v>
      </c>
      <c r="E14" s="70">
        <v>3770021</v>
      </c>
      <c r="F14" s="70">
        <v>3388992</v>
      </c>
      <c r="G14" s="71">
        <v>3843159</v>
      </c>
      <c r="H14" s="72">
        <f t="shared" si="1"/>
        <v>3513029.1072</v>
      </c>
      <c r="I14" s="72">
        <f t="shared" si="1"/>
        <v>3983818.6194000002</v>
      </c>
      <c r="J14" s="72">
        <f t="shared" si="2"/>
        <v>3750861.1777574401</v>
      </c>
      <c r="K14" s="72">
        <f t="shared" si="2"/>
        <v>4253523.1399333803</v>
      </c>
      <c r="L14" s="72">
        <f t="shared" si="3"/>
        <v>3966535.6954784933</v>
      </c>
      <c r="M14" s="72">
        <f t="shared" si="3"/>
        <v>4498100.7204795498</v>
      </c>
      <c r="N14" s="72">
        <f t="shared" si="4"/>
        <v>4720177.4776194068</v>
      </c>
      <c r="O14" s="72">
        <f t="shared" si="4"/>
        <v>5352739.8573706644</v>
      </c>
      <c r="P14" s="73">
        <f t="shared" si="7"/>
        <v>4129163.6589931115</v>
      </c>
      <c r="Q14" s="73">
        <f t="shared" si="5"/>
        <v>4682522.8500192109</v>
      </c>
      <c r="R14" s="73">
        <f t="shared" si="5"/>
        <v>4913704.7542018024</v>
      </c>
      <c r="S14" s="74">
        <f t="shared" si="6"/>
        <v>5572202.1915228609</v>
      </c>
      <c r="T14" s="75"/>
    </row>
    <row r="15" spans="1:23" s="76" customFormat="1" ht="24" thickBot="1" x14ac:dyDescent="0.3">
      <c r="A15" s="68" t="s">
        <v>163</v>
      </c>
      <c r="B15" s="35" t="s">
        <v>124</v>
      </c>
      <c r="C15" s="69" t="s">
        <v>164</v>
      </c>
      <c r="D15" s="70">
        <v>2444443</v>
      </c>
      <c r="E15" s="70">
        <v>3324496</v>
      </c>
      <c r="F15" s="70">
        <v>2491865</v>
      </c>
      <c r="G15" s="71">
        <v>3388991</v>
      </c>
      <c r="H15" s="72">
        <f t="shared" si="1"/>
        <v>2583067.2590000001</v>
      </c>
      <c r="I15" s="72">
        <f t="shared" si="1"/>
        <v>3513028.0706000002</v>
      </c>
      <c r="J15" s="72">
        <f t="shared" si="2"/>
        <v>2757940.9124343004</v>
      </c>
      <c r="K15" s="72">
        <f t="shared" si="2"/>
        <v>3750860.0709796203</v>
      </c>
      <c r="L15" s="72">
        <f t="shared" si="3"/>
        <v>2916522.5148992729</v>
      </c>
      <c r="M15" s="72">
        <f t="shared" si="3"/>
        <v>3966534.5250609489</v>
      </c>
      <c r="N15" s="72">
        <f t="shared" si="4"/>
        <v>3470661.7927301344</v>
      </c>
      <c r="O15" s="72">
        <f t="shared" si="4"/>
        <v>4720176.084822529</v>
      </c>
      <c r="P15" s="73">
        <f t="shared" si="7"/>
        <v>3036099.9380101431</v>
      </c>
      <c r="Q15" s="73">
        <f t="shared" si="5"/>
        <v>4129162.4405884477</v>
      </c>
      <c r="R15" s="73">
        <f t="shared" si="5"/>
        <v>3612958.9262320697</v>
      </c>
      <c r="S15" s="74">
        <f t="shared" si="6"/>
        <v>4913703.3043002523</v>
      </c>
      <c r="T15" s="75"/>
    </row>
    <row r="16" spans="1:23" s="76" customFormat="1" ht="24" thickBot="1" x14ac:dyDescent="0.3">
      <c r="A16" s="68" t="s">
        <v>165</v>
      </c>
      <c r="B16" s="35" t="s">
        <v>166</v>
      </c>
      <c r="C16" s="69" t="s">
        <v>167</v>
      </c>
      <c r="D16" s="70">
        <v>2268287</v>
      </c>
      <c r="E16" s="70">
        <v>2444442</v>
      </c>
      <c r="F16" s="70">
        <v>2312292</v>
      </c>
      <c r="G16" s="71">
        <v>2491864</v>
      </c>
      <c r="H16" s="72">
        <f t="shared" si="1"/>
        <v>2396921.8872000002</v>
      </c>
      <c r="I16" s="72">
        <f t="shared" si="1"/>
        <v>2583066.2223999999</v>
      </c>
      <c r="J16" s="72">
        <f t="shared" si="2"/>
        <v>2559193.4989634403</v>
      </c>
      <c r="K16" s="72">
        <f t="shared" si="2"/>
        <v>2757939.8056564801</v>
      </c>
      <c r="L16" s="72">
        <f t="shared" si="3"/>
        <v>2706347.1251538382</v>
      </c>
      <c r="M16" s="72">
        <f t="shared" si="3"/>
        <v>2916521.344481728</v>
      </c>
      <c r="N16" s="72">
        <f t="shared" si="4"/>
        <v>3220553.0789330672</v>
      </c>
      <c r="O16" s="72">
        <f t="shared" si="4"/>
        <v>3470660.3999332562</v>
      </c>
      <c r="P16" s="73">
        <f t="shared" si="7"/>
        <v>2817307.3572851452</v>
      </c>
      <c r="Q16" s="73">
        <f t="shared" si="5"/>
        <v>3036098.7196054785</v>
      </c>
      <c r="R16" s="73">
        <f t="shared" si="5"/>
        <v>3352595.7551693227</v>
      </c>
      <c r="S16" s="74">
        <f t="shared" si="6"/>
        <v>3612957.4763305197</v>
      </c>
      <c r="T16" s="75"/>
    </row>
    <row r="17" spans="1:20" s="76" customFormat="1" ht="24" thickBot="1" x14ac:dyDescent="0.3">
      <c r="A17" s="68" t="s">
        <v>168</v>
      </c>
      <c r="B17" s="35" t="s">
        <v>166</v>
      </c>
      <c r="C17" s="69" t="s">
        <v>169</v>
      </c>
      <c r="D17" s="70">
        <v>1990418</v>
      </c>
      <c r="E17" s="70">
        <v>2268286</v>
      </c>
      <c r="F17" s="70">
        <v>2029032</v>
      </c>
      <c r="G17" s="71">
        <v>2312291</v>
      </c>
      <c r="H17" s="72">
        <f t="shared" si="1"/>
        <v>2103294.5712000001</v>
      </c>
      <c r="I17" s="72">
        <f t="shared" si="1"/>
        <v>2396920.8506</v>
      </c>
      <c r="J17" s="72">
        <f t="shared" si="2"/>
        <v>2245687.6136702402</v>
      </c>
      <c r="K17" s="72">
        <f t="shared" si="2"/>
        <v>2559192.39218562</v>
      </c>
      <c r="L17" s="72">
        <f t="shared" si="3"/>
        <v>2374814.6514562792</v>
      </c>
      <c r="M17" s="72">
        <f t="shared" si="3"/>
        <v>2706345.9547362933</v>
      </c>
      <c r="N17" s="72">
        <f t="shared" si="4"/>
        <v>2826029.4352329723</v>
      </c>
      <c r="O17" s="72">
        <f t="shared" si="4"/>
        <v>3220551.6861361889</v>
      </c>
      <c r="P17" s="73">
        <f t="shared" si="7"/>
        <v>2472182.0521659865</v>
      </c>
      <c r="Q17" s="73">
        <f t="shared" si="5"/>
        <v>2817306.138880481</v>
      </c>
      <c r="R17" s="73">
        <f t="shared" si="5"/>
        <v>2941896.6420775237</v>
      </c>
      <c r="S17" s="74">
        <f t="shared" si="6"/>
        <v>3352594.3052677726</v>
      </c>
      <c r="T17" s="75"/>
    </row>
    <row r="18" spans="1:20" s="76" customFormat="1" ht="24" thickBot="1" x14ac:dyDescent="0.3">
      <c r="A18" s="68" t="s">
        <v>170</v>
      </c>
      <c r="B18" s="35" t="s">
        <v>166</v>
      </c>
      <c r="C18" s="69" t="s">
        <v>171</v>
      </c>
      <c r="D18" s="70">
        <v>1712548</v>
      </c>
      <c r="E18" s="70">
        <v>1990416</v>
      </c>
      <c r="F18" s="70">
        <v>1745771</v>
      </c>
      <c r="G18" s="71">
        <v>2029030</v>
      </c>
      <c r="H18" s="72">
        <f t="shared" si="1"/>
        <v>1809666.2186</v>
      </c>
      <c r="I18" s="72">
        <f t="shared" si="1"/>
        <v>2103292.4980000001</v>
      </c>
      <c r="J18" s="72">
        <f t="shared" si="2"/>
        <v>1932180.6215992202</v>
      </c>
      <c r="K18" s="72">
        <f t="shared" si="2"/>
        <v>2245685.4001146005</v>
      </c>
      <c r="L18" s="72">
        <f t="shared" si="3"/>
        <v>2043281.0073411756</v>
      </c>
      <c r="M18" s="72">
        <f t="shared" si="3"/>
        <v>2374812.3106211904</v>
      </c>
      <c r="N18" s="72">
        <f t="shared" si="4"/>
        <v>2431504.3987359987</v>
      </c>
      <c r="O18" s="72">
        <f t="shared" si="4"/>
        <v>2826026.6496392163</v>
      </c>
      <c r="P18" s="73">
        <f t="shared" si="7"/>
        <v>2127055.5286421636</v>
      </c>
      <c r="Q18" s="73">
        <f t="shared" si="5"/>
        <v>2472179.6153566591</v>
      </c>
      <c r="R18" s="73">
        <f t="shared" si="5"/>
        <v>2531196.0790841742</v>
      </c>
      <c r="S18" s="74">
        <f t="shared" si="6"/>
        <v>2941893.7422744241</v>
      </c>
      <c r="T18" s="75"/>
    </row>
    <row r="19" spans="1:20" s="76" customFormat="1" ht="24" thickBot="1" x14ac:dyDescent="0.3">
      <c r="A19" s="127" t="s">
        <v>172</v>
      </c>
      <c r="B19" s="35" t="s">
        <v>173</v>
      </c>
      <c r="C19" s="69" t="s">
        <v>174</v>
      </c>
      <c r="D19" s="128">
        <v>1675570</v>
      </c>
      <c r="E19" s="128">
        <v>1712547</v>
      </c>
      <c r="F19" s="128">
        <v>1708076</v>
      </c>
      <c r="G19" s="130">
        <v>1745770</v>
      </c>
      <c r="H19" s="124">
        <f>((F19*3.66)/100)+F19</f>
        <v>1770591.5815999999</v>
      </c>
      <c r="I19" s="124">
        <f>((G19*3.66)/100)+G19</f>
        <v>1809665.182</v>
      </c>
      <c r="J19" s="124">
        <f>+H19*1.0677</f>
        <v>1890460.63167432</v>
      </c>
      <c r="K19" s="124">
        <f>+I19*1.0677</f>
        <v>1932179.5148214002</v>
      </c>
      <c r="L19" s="124">
        <f>+J19*1.0575</f>
        <v>1999162.1179955935</v>
      </c>
      <c r="M19" s="124">
        <f>+K19*1.0575</f>
        <v>2043279.8369236309</v>
      </c>
      <c r="N19" s="124">
        <f>+L19*1.19</f>
        <v>2379002.9204147561</v>
      </c>
      <c r="O19" s="124">
        <f>+M19*1.19</f>
        <v>2431503.0059391209</v>
      </c>
      <c r="P19" s="125">
        <f>+L19*(1+$V$11)</f>
        <v>2081127.7648334126</v>
      </c>
      <c r="Q19" s="125">
        <f>+M19*(1+$V$11)</f>
        <v>2127054.3102374994</v>
      </c>
      <c r="R19" s="125">
        <f>+N19*(1+$V$11)</f>
        <v>2476542.0401517609</v>
      </c>
      <c r="S19" s="126">
        <f>+O19*(1+$V$11)</f>
        <v>2531194.6291826246</v>
      </c>
      <c r="T19" s="54"/>
    </row>
    <row r="20" spans="1:20" s="76" customFormat="1" ht="36" thickBot="1" x14ac:dyDescent="0.3">
      <c r="A20" s="127"/>
      <c r="B20" s="81" t="s">
        <v>175</v>
      </c>
      <c r="C20" s="69" t="s">
        <v>176</v>
      </c>
      <c r="D20" s="129"/>
      <c r="E20" s="129"/>
      <c r="F20" s="129"/>
      <c r="G20" s="131"/>
      <c r="H20" s="124"/>
      <c r="I20" s="124"/>
      <c r="J20" s="124"/>
      <c r="K20" s="124"/>
      <c r="L20" s="124"/>
      <c r="M20" s="124"/>
      <c r="N20" s="124"/>
      <c r="O20" s="124"/>
      <c r="P20" s="125"/>
      <c r="Q20" s="125"/>
      <c r="R20" s="125"/>
      <c r="S20" s="126"/>
      <c r="T20" s="54"/>
    </row>
    <row r="21" spans="1:20" s="76" customFormat="1" ht="52.5" thickBot="1" x14ac:dyDescent="0.3">
      <c r="A21" s="82" t="s">
        <v>177</v>
      </c>
      <c r="B21" s="81" t="s">
        <v>178</v>
      </c>
      <c r="C21" s="69" t="s">
        <v>179</v>
      </c>
      <c r="D21" s="70">
        <v>1267190</v>
      </c>
      <c r="E21" s="70">
        <v>1675569</v>
      </c>
      <c r="F21" s="70">
        <v>1291773</v>
      </c>
      <c r="G21" s="71">
        <v>1708075</v>
      </c>
      <c r="H21" s="72">
        <f t="shared" si="1"/>
        <v>1339051.8918000001</v>
      </c>
      <c r="I21" s="72">
        <f t="shared" si="1"/>
        <v>1770590.5449999999</v>
      </c>
      <c r="J21" s="72">
        <f>+H21*1.0677</f>
        <v>1429705.7048748601</v>
      </c>
      <c r="K21" s="72">
        <f>+I21*1.0677</f>
        <v>1890459.5248965002</v>
      </c>
      <c r="L21" s="72">
        <f>+J21*1.0575</f>
        <v>1511913.7829051646</v>
      </c>
      <c r="M21" s="72">
        <f>+K21*1.0575</f>
        <v>1999160.947578049</v>
      </c>
      <c r="N21" s="72">
        <f>+L21*1.19</f>
        <v>1799177.4016571459</v>
      </c>
      <c r="O21" s="72">
        <f>+M21*1.19</f>
        <v>2379001.5276178783</v>
      </c>
      <c r="P21" s="73">
        <f>+L21*(1+$V$11)</f>
        <v>1573902.2480042763</v>
      </c>
      <c r="Q21" s="73">
        <f t="shared" ref="Q21:S25" si="8">+M21*(1+$V$11)</f>
        <v>2081126.5464287489</v>
      </c>
      <c r="R21" s="73">
        <f t="shared" si="8"/>
        <v>1872943.6751250888</v>
      </c>
      <c r="S21" s="74">
        <f t="shared" si="8"/>
        <v>2476540.5902502113</v>
      </c>
      <c r="T21" s="75"/>
    </row>
    <row r="22" spans="1:20" s="76" customFormat="1" ht="24" thickBot="1" x14ac:dyDescent="0.3">
      <c r="A22" s="68" t="s">
        <v>180</v>
      </c>
      <c r="B22" s="35" t="s">
        <v>181</v>
      </c>
      <c r="C22" s="69" t="s">
        <v>182</v>
      </c>
      <c r="D22" s="70">
        <v>1360253</v>
      </c>
      <c r="E22" s="70">
        <v>1402514</v>
      </c>
      <c r="F22" s="70">
        <v>1386642</v>
      </c>
      <c r="G22" s="71">
        <v>1429723</v>
      </c>
      <c r="H22" s="72">
        <f t="shared" si="1"/>
        <v>1437393.0972</v>
      </c>
      <c r="I22" s="72">
        <f t="shared" si="1"/>
        <v>1482050.8618000001</v>
      </c>
      <c r="J22" s="72">
        <f t="shared" ref="J22:K25" si="9">+H22*1.0677</f>
        <v>1534704.6098804402</v>
      </c>
      <c r="K22" s="72">
        <f t="shared" si="9"/>
        <v>1582385.7051438603</v>
      </c>
      <c r="L22" s="72">
        <f t="shared" ref="L22:M25" si="10">+J22*1.0575</f>
        <v>1622950.1249485656</v>
      </c>
      <c r="M22" s="72">
        <f t="shared" si="10"/>
        <v>1673372.8831896326</v>
      </c>
      <c r="N22" s="72">
        <f t="shared" ref="N22:O25" si="11">+L22*1.19</f>
        <v>1931310.6486887929</v>
      </c>
      <c r="O22" s="72">
        <f t="shared" si="11"/>
        <v>1991313.7309956627</v>
      </c>
      <c r="P22" s="73">
        <f t="shared" ref="P22:P25" si="12">+L22*(1+$V$11)</f>
        <v>1689491.0800714567</v>
      </c>
      <c r="Q22" s="73">
        <f t="shared" si="8"/>
        <v>1741981.1714004073</v>
      </c>
      <c r="R22" s="73">
        <f t="shared" si="8"/>
        <v>2010494.3852850334</v>
      </c>
      <c r="S22" s="74">
        <f t="shared" si="8"/>
        <v>2072957.5939664848</v>
      </c>
      <c r="T22" s="75"/>
    </row>
    <row r="23" spans="1:20" s="76" customFormat="1" ht="24" thickBot="1" x14ac:dyDescent="0.3">
      <c r="A23" s="68" t="s">
        <v>183</v>
      </c>
      <c r="B23" s="35" t="s">
        <v>181</v>
      </c>
      <c r="C23" s="69" t="s">
        <v>179</v>
      </c>
      <c r="D23" s="70">
        <v>1267190</v>
      </c>
      <c r="E23" s="70">
        <v>1360252</v>
      </c>
      <c r="F23" s="70">
        <v>1291773</v>
      </c>
      <c r="G23" s="71">
        <v>1386641</v>
      </c>
      <c r="H23" s="72">
        <f t="shared" si="1"/>
        <v>1339051.8918000001</v>
      </c>
      <c r="I23" s="72">
        <f t="shared" si="1"/>
        <v>1437392.0606</v>
      </c>
      <c r="J23" s="72">
        <f t="shared" si="9"/>
        <v>1429705.7048748601</v>
      </c>
      <c r="K23" s="72">
        <f t="shared" si="9"/>
        <v>1534703.5031026201</v>
      </c>
      <c r="L23" s="72">
        <f t="shared" si="10"/>
        <v>1511913.7829051646</v>
      </c>
      <c r="M23" s="72">
        <f t="shared" si="10"/>
        <v>1622948.954531021</v>
      </c>
      <c r="N23" s="72">
        <f t="shared" si="11"/>
        <v>1799177.4016571459</v>
      </c>
      <c r="O23" s="72">
        <f t="shared" si="11"/>
        <v>1931309.2558919149</v>
      </c>
      <c r="P23" s="73">
        <f t="shared" si="12"/>
        <v>1573902.2480042763</v>
      </c>
      <c r="Q23" s="73">
        <f t="shared" si="8"/>
        <v>1689489.8616667928</v>
      </c>
      <c r="R23" s="73">
        <f t="shared" si="8"/>
        <v>1872943.6751250888</v>
      </c>
      <c r="S23" s="74">
        <f t="shared" si="8"/>
        <v>2010492.9353834833</v>
      </c>
      <c r="T23" s="75"/>
    </row>
    <row r="24" spans="1:20" s="76" customFormat="1" ht="24" thickBot="1" x14ac:dyDescent="0.3">
      <c r="A24" s="68" t="s">
        <v>184</v>
      </c>
      <c r="B24" s="35" t="s">
        <v>181</v>
      </c>
      <c r="C24" s="69" t="s">
        <v>185</v>
      </c>
      <c r="D24" s="70">
        <v>1038793</v>
      </c>
      <c r="E24" s="70">
        <v>1267189</v>
      </c>
      <c r="F24" s="70">
        <v>1058946</v>
      </c>
      <c r="G24" s="71">
        <v>1291772</v>
      </c>
      <c r="H24" s="72">
        <f t="shared" si="1"/>
        <v>1097703.4236000001</v>
      </c>
      <c r="I24" s="72">
        <f t="shared" si="1"/>
        <v>1339050.8552000001</v>
      </c>
      <c r="J24" s="72">
        <f t="shared" si="9"/>
        <v>1172017.9453777203</v>
      </c>
      <c r="K24" s="72">
        <f t="shared" si="9"/>
        <v>1429704.5980970403</v>
      </c>
      <c r="L24" s="72">
        <f t="shared" si="10"/>
        <v>1239408.9772369394</v>
      </c>
      <c r="M24" s="72">
        <f t="shared" si="10"/>
        <v>1511912.6124876202</v>
      </c>
      <c r="N24" s="72">
        <f t="shared" si="11"/>
        <v>1474896.6829119578</v>
      </c>
      <c r="O24" s="72">
        <f t="shared" si="11"/>
        <v>1799176.0088602679</v>
      </c>
      <c r="P24" s="73">
        <f t="shared" si="12"/>
        <v>1290224.7453036539</v>
      </c>
      <c r="Q24" s="73">
        <f t="shared" si="8"/>
        <v>1573901.0295996126</v>
      </c>
      <c r="R24" s="73">
        <f t="shared" si="8"/>
        <v>1535367.446911348</v>
      </c>
      <c r="S24" s="74">
        <f t="shared" si="8"/>
        <v>1872942.2252235387</v>
      </c>
      <c r="T24" s="75"/>
    </row>
    <row r="25" spans="1:20" s="76" customFormat="1" ht="24" thickBot="1" x14ac:dyDescent="0.3">
      <c r="A25" s="68" t="s">
        <v>186</v>
      </c>
      <c r="B25" s="35" t="s">
        <v>187</v>
      </c>
      <c r="C25" s="69" t="s">
        <v>171</v>
      </c>
      <c r="D25" s="70">
        <v>944304</v>
      </c>
      <c r="E25" s="70">
        <v>1038792</v>
      </c>
      <c r="F25" s="70">
        <v>962623</v>
      </c>
      <c r="G25" s="71">
        <v>1058945</v>
      </c>
      <c r="H25" s="72">
        <f t="shared" si="1"/>
        <v>997855.00179999997</v>
      </c>
      <c r="I25" s="72">
        <f t="shared" si="1"/>
        <v>1097702.3870000001</v>
      </c>
      <c r="J25" s="72">
        <f t="shared" si="9"/>
        <v>1065409.7854218602</v>
      </c>
      <c r="K25" s="72">
        <f t="shared" si="9"/>
        <v>1172016.8385999002</v>
      </c>
      <c r="L25" s="72">
        <f t="shared" si="10"/>
        <v>1126670.8480836172</v>
      </c>
      <c r="M25" s="72">
        <f t="shared" si="10"/>
        <v>1239407.8068193947</v>
      </c>
      <c r="N25" s="72">
        <f t="shared" si="11"/>
        <v>1340738.3092195045</v>
      </c>
      <c r="O25" s="72">
        <f t="shared" si="11"/>
        <v>1474895.2901150796</v>
      </c>
      <c r="P25" s="73">
        <f t="shared" si="12"/>
        <v>1172864.3528550453</v>
      </c>
      <c r="Q25" s="73">
        <f t="shared" si="8"/>
        <v>1290223.5268989897</v>
      </c>
      <c r="R25" s="73">
        <f t="shared" si="8"/>
        <v>1395708.5798975041</v>
      </c>
      <c r="S25" s="74">
        <f t="shared" si="8"/>
        <v>1535365.9970097977</v>
      </c>
      <c r="T25" s="75"/>
    </row>
    <row r="26" spans="1:20" s="39" customFormat="1" x14ac:dyDescent="0.3">
      <c r="A26" s="83" t="s">
        <v>188</v>
      </c>
      <c r="B26" s="84"/>
      <c r="C26" s="85"/>
      <c r="D26" s="85"/>
      <c r="E26" s="85"/>
      <c r="F26" s="85"/>
      <c r="G26" s="85"/>
      <c r="H26" s="86"/>
      <c r="I26" s="86"/>
      <c r="J26" s="86"/>
      <c r="K26" s="86"/>
      <c r="L26" s="86"/>
      <c r="M26" s="86"/>
      <c r="N26" s="86"/>
      <c r="O26" s="86"/>
      <c r="P26" s="86"/>
    </row>
    <row r="27" spans="1:20" s="39" customFormat="1" x14ac:dyDescent="0.3">
      <c r="B27" s="87"/>
      <c r="C27" s="85"/>
      <c r="D27" s="85"/>
      <c r="E27" s="85"/>
      <c r="F27" s="85"/>
      <c r="G27" s="85"/>
      <c r="H27" s="86"/>
      <c r="I27" s="86"/>
      <c r="J27" s="86"/>
      <c r="K27" s="86"/>
      <c r="L27" s="86"/>
      <c r="M27" s="86"/>
      <c r="N27" s="86"/>
      <c r="O27" s="86"/>
      <c r="P27" s="86"/>
    </row>
    <row r="28" spans="1:20" s="39" customFormat="1" x14ac:dyDescent="0.3">
      <c r="B28" s="87"/>
      <c r="C28" s="85"/>
      <c r="D28" s="85"/>
      <c r="E28" s="85"/>
      <c r="F28" s="85"/>
      <c r="G28" s="85"/>
      <c r="H28" s="86"/>
      <c r="I28" s="86"/>
      <c r="J28" s="86"/>
      <c r="K28" s="86"/>
      <c r="L28" s="86"/>
      <c r="M28" s="86"/>
      <c r="N28" s="86"/>
      <c r="O28" s="86"/>
      <c r="P28" s="86"/>
    </row>
    <row r="29" spans="1:20" s="39" customFormat="1" x14ac:dyDescent="0.3">
      <c r="B29" s="87"/>
      <c r="C29" s="85"/>
      <c r="D29" s="85"/>
      <c r="E29" s="85"/>
      <c r="F29" s="85"/>
      <c r="G29" s="85"/>
      <c r="H29" s="86"/>
      <c r="I29" s="86"/>
      <c r="J29" s="86"/>
      <c r="K29" s="86"/>
      <c r="L29" s="86"/>
      <c r="M29" s="86"/>
      <c r="N29" s="86"/>
      <c r="O29" s="86"/>
      <c r="P29" s="86"/>
    </row>
    <row r="30" spans="1:20" s="39" customFormat="1" x14ac:dyDescent="0.3">
      <c r="B30" s="87"/>
      <c r="C30" s="85"/>
      <c r="D30" s="85"/>
      <c r="E30" s="85"/>
      <c r="F30" s="85"/>
      <c r="G30" s="85"/>
      <c r="H30" s="86"/>
      <c r="I30" s="86"/>
      <c r="J30" s="86"/>
      <c r="K30" s="86"/>
      <c r="L30" s="86"/>
      <c r="M30" s="86"/>
      <c r="N30" s="86"/>
      <c r="O30" s="86"/>
      <c r="P30" s="86"/>
    </row>
    <row r="31" spans="1:20" s="39" customFormat="1" x14ac:dyDescent="0.3">
      <c r="B31" s="87"/>
      <c r="C31" s="85"/>
      <c r="D31" s="85"/>
      <c r="E31" s="85"/>
      <c r="F31" s="85"/>
      <c r="G31" s="85"/>
      <c r="H31" s="86"/>
      <c r="I31" s="86"/>
      <c r="J31" s="86"/>
      <c r="K31" s="86"/>
      <c r="L31" s="86"/>
      <c r="M31" s="86"/>
      <c r="N31" s="86"/>
      <c r="O31" s="86"/>
      <c r="P31" s="86"/>
    </row>
    <row r="32" spans="1:20" s="39" customFormat="1" x14ac:dyDescent="0.3">
      <c r="B32" s="87"/>
      <c r="C32" s="85"/>
      <c r="D32" s="85"/>
      <c r="E32" s="85"/>
      <c r="F32" s="85"/>
      <c r="G32" s="85"/>
      <c r="H32" s="86"/>
      <c r="I32" s="86"/>
      <c r="J32" s="86"/>
      <c r="K32" s="86"/>
      <c r="L32" s="86"/>
      <c r="M32" s="86"/>
      <c r="N32" s="86"/>
      <c r="O32" s="86"/>
      <c r="P32" s="86"/>
    </row>
    <row r="33" spans="2:16" s="39" customFormat="1" x14ac:dyDescent="0.3">
      <c r="B33" s="87"/>
      <c r="C33" s="85"/>
      <c r="D33" s="85"/>
      <c r="E33" s="85"/>
      <c r="F33" s="85"/>
      <c r="G33" s="85"/>
      <c r="H33" s="86"/>
      <c r="I33" s="86"/>
      <c r="J33" s="86"/>
      <c r="K33" s="86"/>
      <c r="L33" s="86"/>
      <c r="M33" s="86"/>
      <c r="N33" s="86"/>
      <c r="O33" s="86"/>
      <c r="P33" s="86"/>
    </row>
    <row r="34" spans="2:16" s="39" customFormat="1" x14ac:dyDescent="0.3">
      <c r="B34" s="87"/>
      <c r="C34" s="85"/>
      <c r="D34" s="85"/>
      <c r="E34" s="85"/>
      <c r="F34" s="85"/>
      <c r="G34" s="85"/>
      <c r="H34" s="86"/>
      <c r="I34" s="86"/>
      <c r="J34" s="86"/>
      <c r="K34" s="86"/>
      <c r="L34" s="86"/>
      <c r="M34" s="86"/>
      <c r="N34" s="86"/>
      <c r="O34" s="86"/>
      <c r="P34" s="86"/>
    </row>
    <row r="35" spans="2:16" s="39" customFormat="1" x14ac:dyDescent="0.3">
      <c r="B35" s="87"/>
      <c r="C35" s="85"/>
      <c r="D35" s="85"/>
      <c r="E35" s="85"/>
      <c r="F35" s="85"/>
      <c r="G35" s="85"/>
      <c r="H35" s="86"/>
      <c r="I35" s="86"/>
      <c r="J35" s="86"/>
      <c r="K35" s="86"/>
      <c r="L35" s="86"/>
      <c r="M35" s="86"/>
      <c r="N35" s="86"/>
      <c r="O35" s="86"/>
      <c r="P35" s="86"/>
    </row>
    <row r="36" spans="2:16" s="39" customFormat="1" x14ac:dyDescent="0.3">
      <c r="B36" s="87"/>
      <c r="C36" s="85"/>
      <c r="D36" s="85"/>
      <c r="E36" s="85"/>
      <c r="F36" s="85"/>
      <c r="G36" s="85"/>
      <c r="H36" s="86"/>
      <c r="I36" s="86"/>
      <c r="J36" s="86"/>
      <c r="K36" s="86"/>
      <c r="L36" s="86"/>
      <c r="M36" s="86"/>
      <c r="N36" s="86"/>
      <c r="O36" s="86"/>
      <c r="P36" s="86"/>
    </row>
    <row r="37" spans="2:16" s="39" customFormat="1" x14ac:dyDescent="0.3">
      <c r="B37" s="87"/>
      <c r="C37" s="85"/>
      <c r="D37" s="85"/>
      <c r="E37" s="85"/>
      <c r="F37" s="85"/>
      <c r="G37" s="85"/>
      <c r="H37" s="86"/>
      <c r="I37" s="86"/>
      <c r="J37" s="86"/>
      <c r="K37" s="86"/>
      <c r="L37" s="86"/>
      <c r="M37" s="86"/>
      <c r="N37" s="86"/>
      <c r="O37" s="86"/>
      <c r="P37" s="86"/>
    </row>
    <row r="38" spans="2:16" s="39" customFormat="1" x14ac:dyDescent="0.3">
      <c r="B38" s="87"/>
      <c r="C38" s="85"/>
      <c r="D38" s="85"/>
      <c r="E38" s="85"/>
      <c r="F38" s="85"/>
      <c r="G38" s="85"/>
      <c r="H38" s="86"/>
      <c r="I38" s="86"/>
      <c r="J38" s="86"/>
      <c r="K38" s="86"/>
      <c r="L38" s="86"/>
      <c r="M38" s="86"/>
      <c r="N38" s="86"/>
      <c r="O38" s="86"/>
      <c r="P38" s="86"/>
    </row>
    <row r="39" spans="2:16" s="39" customFormat="1" x14ac:dyDescent="0.3">
      <c r="B39" s="87"/>
      <c r="C39" s="85"/>
      <c r="D39" s="85"/>
      <c r="E39" s="85"/>
      <c r="F39" s="85"/>
      <c r="G39" s="85"/>
      <c r="H39" s="86"/>
      <c r="I39" s="86"/>
      <c r="J39" s="86"/>
      <c r="K39" s="86"/>
      <c r="L39" s="86"/>
      <c r="M39" s="86"/>
      <c r="N39" s="86"/>
      <c r="O39" s="86"/>
      <c r="P39" s="86"/>
    </row>
    <row r="40" spans="2:16" s="39" customFormat="1" x14ac:dyDescent="0.3">
      <c r="B40" s="87"/>
      <c r="C40" s="85"/>
      <c r="D40" s="85"/>
      <c r="E40" s="85"/>
      <c r="F40" s="85"/>
      <c r="G40" s="85"/>
      <c r="H40" s="86"/>
      <c r="I40" s="86"/>
      <c r="J40" s="86"/>
      <c r="K40" s="86"/>
      <c r="L40" s="86"/>
      <c r="M40" s="86"/>
      <c r="N40" s="86"/>
      <c r="O40" s="86"/>
      <c r="P40" s="86"/>
    </row>
    <row r="41" spans="2:16" s="39" customFormat="1" x14ac:dyDescent="0.3">
      <c r="B41" s="87"/>
      <c r="C41" s="85"/>
      <c r="D41" s="85"/>
      <c r="E41" s="85"/>
      <c r="F41" s="85"/>
      <c r="G41" s="85"/>
      <c r="H41" s="86"/>
      <c r="I41" s="86"/>
      <c r="J41" s="86"/>
      <c r="K41" s="86"/>
      <c r="L41" s="86"/>
      <c r="M41" s="86"/>
      <c r="N41" s="86"/>
      <c r="O41" s="86"/>
      <c r="P41" s="86"/>
    </row>
    <row r="42" spans="2:16" s="39" customFormat="1" x14ac:dyDescent="0.3">
      <c r="B42" s="87"/>
      <c r="C42" s="85"/>
      <c r="D42" s="85"/>
      <c r="E42" s="85"/>
      <c r="F42" s="85"/>
      <c r="G42" s="85"/>
      <c r="H42" s="86"/>
      <c r="I42" s="86"/>
      <c r="J42" s="86"/>
      <c r="K42" s="86"/>
      <c r="L42" s="86"/>
      <c r="M42" s="86"/>
      <c r="N42" s="86"/>
      <c r="O42" s="86"/>
      <c r="P42" s="86"/>
    </row>
    <row r="43" spans="2:16" s="39" customFormat="1" x14ac:dyDescent="0.3">
      <c r="B43" s="87"/>
      <c r="C43" s="85"/>
      <c r="D43" s="85"/>
      <c r="E43" s="85"/>
      <c r="F43" s="85"/>
      <c r="G43" s="85"/>
      <c r="H43" s="86"/>
      <c r="I43" s="86"/>
      <c r="J43" s="86"/>
      <c r="K43" s="86"/>
      <c r="L43" s="86"/>
      <c r="M43" s="86"/>
      <c r="N43" s="86"/>
      <c r="O43" s="86"/>
      <c r="P43" s="86"/>
    </row>
    <row r="44" spans="2:16" s="39" customFormat="1" x14ac:dyDescent="0.3">
      <c r="B44" s="87"/>
      <c r="C44" s="85"/>
      <c r="D44" s="85"/>
      <c r="E44" s="85"/>
      <c r="F44" s="85"/>
      <c r="G44" s="85"/>
      <c r="H44" s="86"/>
      <c r="I44" s="86"/>
      <c r="J44" s="86"/>
      <c r="K44" s="86"/>
      <c r="L44" s="86"/>
      <c r="M44" s="86"/>
      <c r="N44" s="86"/>
      <c r="O44" s="86"/>
      <c r="P44" s="86"/>
    </row>
    <row r="45" spans="2:16" s="39" customFormat="1" x14ac:dyDescent="0.3">
      <c r="B45" s="87"/>
      <c r="C45" s="85"/>
      <c r="D45" s="85"/>
      <c r="E45" s="85"/>
      <c r="F45" s="85"/>
      <c r="G45" s="85"/>
      <c r="H45" s="86"/>
      <c r="I45" s="86"/>
      <c r="J45" s="86"/>
      <c r="K45" s="86"/>
      <c r="L45" s="86"/>
      <c r="M45" s="86"/>
      <c r="N45" s="86"/>
      <c r="O45" s="86"/>
      <c r="P45" s="86"/>
    </row>
    <row r="46" spans="2:16" s="39" customFormat="1" x14ac:dyDescent="0.3">
      <c r="B46" s="87"/>
      <c r="C46" s="85"/>
      <c r="D46" s="85"/>
      <c r="E46" s="85"/>
      <c r="F46" s="85"/>
      <c r="G46" s="85"/>
      <c r="H46" s="86"/>
      <c r="I46" s="86"/>
      <c r="J46" s="86"/>
      <c r="K46" s="86"/>
      <c r="L46" s="86"/>
      <c r="M46" s="86"/>
      <c r="N46" s="86"/>
      <c r="O46" s="86"/>
      <c r="P46" s="86"/>
    </row>
    <row r="47" spans="2:16" s="39" customFormat="1" x14ac:dyDescent="0.3">
      <c r="B47" s="87"/>
      <c r="C47" s="85"/>
      <c r="D47" s="85"/>
      <c r="E47" s="85"/>
      <c r="F47" s="85"/>
      <c r="G47" s="85"/>
      <c r="H47" s="86"/>
      <c r="I47" s="86"/>
      <c r="J47" s="86"/>
      <c r="K47" s="86"/>
      <c r="L47" s="86"/>
      <c r="M47" s="86"/>
      <c r="N47" s="86"/>
      <c r="O47" s="86"/>
      <c r="P47" s="86"/>
    </row>
    <row r="48" spans="2:16" s="39" customFormat="1" x14ac:dyDescent="0.3">
      <c r="B48" s="87"/>
      <c r="C48" s="85"/>
      <c r="D48" s="85"/>
      <c r="E48" s="85"/>
      <c r="F48" s="85"/>
      <c r="G48" s="85"/>
      <c r="H48" s="86"/>
      <c r="I48" s="86"/>
      <c r="J48" s="86"/>
      <c r="K48" s="86"/>
      <c r="L48" s="86"/>
      <c r="M48" s="86"/>
      <c r="N48" s="86"/>
      <c r="O48" s="86"/>
      <c r="P48" s="86"/>
    </row>
    <row r="49" spans="2:16" s="39" customFormat="1" x14ac:dyDescent="0.3">
      <c r="B49" s="87"/>
      <c r="C49" s="85"/>
      <c r="D49" s="85"/>
      <c r="E49" s="85"/>
      <c r="F49" s="85"/>
      <c r="G49" s="85"/>
      <c r="H49" s="86"/>
      <c r="I49" s="86"/>
      <c r="J49" s="86"/>
      <c r="K49" s="86"/>
      <c r="L49" s="86"/>
      <c r="M49" s="86"/>
      <c r="N49" s="86"/>
      <c r="O49" s="86"/>
      <c r="P49" s="86"/>
    </row>
    <row r="50" spans="2:16" s="39" customFormat="1" x14ac:dyDescent="0.3">
      <c r="B50" s="87"/>
      <c r="C50" s="85"/>
      <c r="D50" s="85"/>
      <c r="E50" s="85"/>
      <c r="F50" s="85"/>
      <c r="G50" s="85"/>
      <c r="H50" s="86"/>
      <c r="I50" s="86"/>
      <c r="J50" s="86"/>
      <c r="K50" s="86"/>
      <c r="L50" s="86"/>
      <c r="M50" s="86"/>
      <c r="N50" s="86"/>
      <c r="O50" s="86"/>
      <c r="P50" s="86"/>
    </row>
    <row r="51" spans="2:16" s="39" customFormat="1" x14ac:dyDescent="0.3">
      <c r="B51" s="87"/>
      <c r="C51" s="85"/>
      <c r="D51" s="85"/>
      <c r="E51" s="85"/>
      <c r="F51" s="85"/>
      <c r="G51" s="85"/>
      <c r="H51" s="86"/>
      <c r="I51" s="86"/>
      <c r="J51" s="86"/>
      <c r="K51" s="86"/>
      <c r="L51" s="86"/>
      <c r="M51" s="86"/>
      <c r="N51" s="86"/>
      <c r="O51" s="86"/>
      <c r="P51" s="86"/>
    </row>
    <row r="52" spans="2:16" s="39" customFormat="1" x14ac:dyDescent="0.3">
      <c r="B52" s="87"/>
      <c r="C52" s="85"/>
      <c r="D52" s="85"/>
      <c r="E52" s="85"/>
      <c r="F52" s="85"/>
      <c r="G52" s="85"/>
      <c r="H52" s="86"/>
      <c r="I52" s="86"/>
      <c r="J52" s="86"/>
      <c r="K52" s="86"/>
      <c r="L52" s="86"/>
      <c r="M52" s="86"/>
      <c r="N52" s="86"/>
      <c r="O52" s="86"/>
      <c r="P52" s="86"/>
    </row>
    <row r="53" spans="2:16" s="39" customFormat="1" x14ac:dyDescent="0.3">
      <c r="B53" s="87"/>
      <c r="C53" s="85"/>
      <c r="D53" s="85"/>
      <c r="E53" s="85"/>
      <c r="F53" s="85"/>
      <c r="G53" s="85"/>
      <c r="H53" s="86"/>
      <c r="I53" s="86"/>
      <c r="J53" s="86"/>
      <c r="K53" s="86"/>
      <c r="L53" s="86"/>
      <c r="M53" s="86"/>
      <c r="N53" s="86"/>
      <c r="O53" s="86"/>
      <c r="P53" s="86"/>
    </row>
    <row r="54" spans="2:16" s="39" customFormat="1" x14ac:dyDescent="0.3">
      <c r="B54" s="87"/>
      <c r="C54" s="85"/>
      <c r="D54" s="85"/>
      <c r="E54" s="85"/>
      <c r="F54" s="85"/>
      <c r="G54" s="85"/>
      <c r="H54" s="86"/>
      <c r="I54" s="86"/>
      <c r="J54" s="86"/>
      <c r="K54" s="86"/>
      <c r="L54" s="86"/>
      <c r="M54" s="86"/>
      <c r="N54" s="86"/>
      <c r="O54" s="86"/>
      <c r="P54" s="86"/>
    </row>
    <row r="55" spans="2:16" s="39" customFormat="1" x14ac:dyDescent="0.3">
      <c r="B55" s="87"/>
      <c r="C55" s="85"/>
      <c r="D55" s="85"/>
      <c r="E55" s="85"/>
      <c r="F55" s="85"/>
      <c r="G55" s="85"/>
      <c r="H55" s="86"/>
      <c r="I55" s="86"/>
      <c r="J55" s="86"/>
      <c r="K55" s="86"/>
      <c r="L55" s="86"/>
      <c r="M55" s="86"/>
      <c r="N55" s="86"/>
      <c r="O55" s="86"/>
      <c r="P55" s="86"/>
    </row>
    <row r="56" spans="2:16" s="39" customFormat="1" x14ac:dyDescent="0.3">
      <c r="B56" s="87"/>
      <c r="C56" s="85"/>
      <c r="D56" s="85"/>
      <c r="E56" s="85"/>
      <c r="F56" s="85"/>
      <c r="G56" s="85"/>
      <c r="H56" s="86"/>
      <c r="I56" s="86"/>
      <c r="J56" s="86"/>
      <c r="K56" s="86"/>
      <c r="L56" s="86"/>
      <c r="M56" s="86"/>
      <c r="N56" s="86"/>
      <c r="O56" s="86"/>
      <c r="P56" s="86"/>
    </row>
    <row r="57" spans="2:16" s="39" customFormat="1" x14ac:dyDescent="0.3">
      <c r="B57" s="87"/>
      <c r="C57" s="85"/>
      <c r="D57" s="85"/>
      <c r="E57" s="85"/>
      <c r="F57" s="85"/>
      <c r="G57" s="85"/>
      <c r="H57" s="86"/>
      <c r="I57" s="86"/>
      <c r="J57" s="86"/>
      <c r="K57" s="86"/>
      <c r="L57" s="86"/>
      <c r="M57" s="86"/>
      <c r="N57" s="86"/>
      <c r="O57" s="86"/>
      <c r="P57" s="86"/>
    </row>
    <row r="58" spans="2:16" s="39" customFormat="1" x14ac:dyDescent="0.3">
      <c r="B58" s="87"/>
      <c r="C58" s="85"/>
      <c r="D58" s="85"/>
      <c r="E58" s="85"/>
      <c r="F58" s="85"/>
      <c r="G58" s="85"/>
      <c r="H58" s="86"/>
      <c r="I58" s="86"/>
      <c r="J58" s="86"/>
      <c r="K58" s="86"/>
      <c r="L58" s="86"/>
      <c r="M58" s="86"/>
      <c r="N58" s="86"/>
      <c r="O58" s="86"/>
      <c r="P58" s="86"/>
    </row>
    <row r="59" spans="2:16" s="39" customFormat="1" x14ac:dyDescent="0.3">
      <c r="B59" s="87"/>
      <c r="C59" s="85"/>
      <c r="D59" s="85"/>
      <c r="E59" s="85"/>
      <c r="F59" s="85"/>
      <c r="G59" s="85"/>
      <c r="H59" s="86"/>
      <c r="I59" s="86"/>
      <c r="J59" s="86"/>
      <c r="K59" s="86"/>
      <c r="L59" s="86"/>
      <c r="M59" s="86"/>
      <c r="N59" s="86"/>
      <c r="O59" s="86"/>
      <c r="P59" s="86"/>
    </row>
    <row r="60" spans="2:16" s="39" customFormat="1" x14ac:dyDescent="0.3">
      <c r="B60" s="87"/>
      <c r="C60" s="85"/>
      <c r="D60" s="85"/>
      <c r="E60" s="85"/>
      <c r="F60" s="85"/>
      <c r="G60" s="85"/>
      <c r="H60" s="86"/>
      <c r="I60" s="86"/>
      <c r="J60" s="86"/>
      <c r="K60" s="86"/>
      <c r="L60" s="86"/>
      <c r="M60" s="86"/>
      <c r="N60" s="86"/>
      <c r="O60" s="86"/>
      <c r="P60" s="86"/>
    </row>
    <row r="61" spans="2:16" s="39" customFormat="1" x14ac:dyDescent="0.3">
      <c r="B61" s="87"/>
      <c r="C61" s="85"/>
      <c r="D61" s="85"/>
      <c r="E61" s="85"/>
      <c r="F61" s="85"/>
      <c r="G61" s="85"/>
      <c r="H61" s="86"/>
      <c r="I61" s="86"/>
      <c r="J61" s="86"/>
      <c r="K61" s="86"/>
      <c r="L61" s="86"/>
      <c r="M61" s="86"/>
      <c r="N61" s="86"/>
      <c r="O61" s="86"/>
      <c r="P61" s="86"/>
    </row>
    <row r="62" spans="2:16" s="39" customFormat="1" x14ac:dyDescent="0.3">
      <c r="B62" s="87"/>
      <c r="C62" s="85"/>
      <c r="D62" s="85"/>
      <c r="E62" s="85"/>
      <c r="F62" s="85"/>
      <c r="G62" s="85"/>
      <c r="H62" s="86"/>
      <c r="I62" s="86"/>
      <c r="J62" s="86"/>
      <c r="K62" s="86"/>
      <c r="L62" s="86"/>
      <c r="M62" s="86"/>
      <c r="N62" s="86"/>
      <c r="O62" s="86"/>
      <c r="P62" s="86"/>
    </row>
    <row r="63" spans="2:16" s="39" customFormat="1" x14ac:dyDescent="0.3">
      <c r="B63" s="87"/>
      <c r="C63" s="85"/>
      <c r="D63" s="85"/>
      <c r="E63" s="85"/>
      <c r="F63" s="85"/>
      <c r="G63" s="85"/>
      <c r="H63" s="86"/>
      <c r="I63" s="86"/>
      <c r="J63" s="86"/>
      <c r="K63" s="86"/>
      <c r="L63" s="86"/>
      <c r="M63" s="86"/>
      <c r="N63" s="86"/>
      <c r="O63" s="86"/>
      <c r="P63" s="86"/>
    </row>
    <row r="64" spans="2:16" s="39" customFormat="1" x14ac:dyDescent="0.3">
      <c r="B64" s="87"/>
      <c r="C64" s="85"/>
      <c r="D64" s="85"/>
      <c r="E64" s="85"/>
      <c r="F64" s="85"/>
      <c r="G64" s="85"/>
      <c r="H64" s="86"/>
      <c r="I64" s="86"/>
      <c r="J64" s="86"/>
      <c r="K64" s="86"/>
      <c r="L64" s="86"/>
      <c r="M64" s="86"/>
      <c r="N64" s="86"/>
      <c r="O64" s="86"/>
      <c r="P64" s="86"/>
    </row>
    <row r="65" spans="2:16" s="39" customFormat="1" x14ac:dyDescent="0.3">
      <c r="B65" s="87"/>
      <c r="C65" s="85"/>
      <c r="D65" s="85"/>
      <c r="E65" s="85"/>
      <c r="F65" s="85"/>
      <c r="G65" s="85"/>
      <c r="H65" s="86"/>
      <c r="I65" s="86"/>
      <c r="J65" s="86"/>
      <c r="K65" s="86"/>
      <c r="L65" s="86"/>
      <c r="M65" s="86"/>
      <c r="N65" s="86"/>
      <c r="O65" s="86"/>
      <c r="P65" s="86"/>
    </row>
    <row r="66" spans="2:16" s="39" customFormat="1" x14ac:dyDescent="0.3">
      <c r="B66" s="87"/>
      <c r="C66" s="85"/>
      <c r="D66" s="85"/>
      <c r="E66" s="85"/>
      <c r="F66" s="85"/>
      <c r="G66" s="85"/>
      <c r="H66" s="86"/>
      <c r="I66" s="86"/>
      <c r="J66" s="86"/>
      <c r="K66" s="86"/>
      <c r="L66" s="86"/>
      <c r="M66" s="86"/>
      <c r="N66" s="86"/>
      <c r="O66" s="86"/>
      <c r="P66" s="86"/>
    </row>
    <row r="67" spans="2:16" s="39" customFormat="1" x14ac:dyDescent="0.3">
      <c r="B67" s="87"/>
      <c r="C67" s="85"/>
      <c r="D67" s="85"/>
      <c r="E67" s="85"/>
      <c r="F67" s="85"/>
      <c r="G67" s="85"/>
      <c r="H67" s="86"/>
      <c r="I67" s="86"/>
      <c r="J67" s="86"/>
      <c r="K67" s="86"/>
      <c r="L67" s="86"/>
      <c r="M67" s="86"/>
      <c r="N67" s="86"/>
      <c r="O67" s="86"/>
      <c r="P67" s="86"/>
    </row>
    <row r="68" spans="2:16" s="39" customFormat="1" x14ac:dyDescent="0.3">
      <c r="B68" s="87"/>
      <c r="C68" s="85"/>
      <c r="D68" s="85"/>
      <c r="E68" s="85"/>
      <c r="F68" s="85"/>
      <c r="G68" s="85"/>
      <c r="H68" s="86"/>
      <c r="I68" s="86"/>
      <c r="J68" s="86"/>
      <c r="K68" s="86"/>
      <c r="L68" s="86"/>
      <c r="M68" s="86"/>
      <c r="N68" s="86"/>
      <c r="O68" s="86"/>
      <c r="P68" s="86"/>
    </row>
    <row r="69" spans="2:16" s="39" customFormat="1" x14ac:dyDescent="0.3">
      <c r="B69" s="87"/>
      <c r="C69" s="85"/>
      <c r="D69" s="85"/>
      <c r="E69" s="85"/>
      <c r="F69" s="85"/>
      <c r="G69" s="85"/>
      <c r="H69" s="86"/>
      <c r="I69" s="86"/>
      <c r="J69" s="86"/>
      <c r="K69" s="86"/>
      <c r="L69" s="86"/>
      <c r="M69" s="86"/>
      <c r="N69" s="86"/>
      <c r="O69" s="86"/>
      <c r="P69" s="86"/>
    </row>
    <row r="70" spans="2:16" s="39" customFormat="1" x14ac:dyDescent="0.3">
      <c r="B70" s="87"/>
      <c r="C70" s="85"/>
      <c r="D70" s="85"/>
      <c r="E70" s="85"/>
      <c r="F70" s="85"/>
      <c r="G70" s="85"/>
      <c r="H70" s="86"/>
      <c r="I70" s="86"/>
      <c r="J70" s="86"/>
      <c r="K70" s="86"/>
      <c r="L70" s="86"/>
      <c r="M70" s="86"/>
      <c r="N70" s="86"/>
      <c r="O70" s="86"/>
      <c r="P70" s="86"/>
    </row>
    <row r="71" spans="2:16" s="39" customFormat="1" x14ac:dyDescent="0.3">
      <c r="B71" s="87"/>
      <c r="C71" s="85"/>
      <c r="D71" s="85"/>
      <c r="E71" s="85"/>
      <c r="F71" s="85"/>
      <c r="G71" s="85"/>
      <c r="H71" s="86"/>
      <c r="I71" s="86"/>
      <c r="J71" s="86"/>
      <c r="K71" s="86"/>
      <c r="L71" s="86"/>
      <c r="M71" s="86"/>
      <c r="N71" s="86"/>
      <c r="O71" s="86"/>
      <c r="P71" s="86"/>
    </row>
    <row r="72" spans="2:16" s="39" customFormat="1" x14ac:dyDescent="0.3">
      <c r="B72" s="87"/>
      <c r="C72" s="85"/>
      <c r="D72" s="85"/>
      <c r="E72" s="85"/>
      <c r="F72" s="85"/>
      <c r="G72" s="85"/>
      <c r="H72" s="86"/>
      <c r="I72" s="86"/>
      <c r="J72" s="86"/>
      <c r="K72" s="86"/>
      <c r="L72" s="86"/>
      <c r="M72" s="86"/>
      <c r="N72" s="86"/>
      <c r="O72" s="86"/>
      <c r="P72" s="86"/>
    </row>
    <row r="73" spans="2:16" s="39" customFormat="1" x14ac:dyDescent="0.3">
      <c r="B73" s="87"/>
      <c r="C73" s="85"/>
      <c r="D73" s="85"/>
      <c r="E73" s="85"/>
      <c r="F73" s="85"/>
      <c r="G73" s="85"/>
      <c r="H73" s="86"/>
      <c r="I73" s="86"/>
      <c r="J73" s="86"/>
      <c r="K73" s="86"/>
      <c r="L73" s="86"/>
      <c r="M73" s="86"/>
      <c r="N73" s="86"/>
      <c r="O73" s="86"/>
      <c r="P73" s="86"/>
    </row>
    <row r="74" spans="2:16" s="39" customFormat="1" x14ac:dyDescent="0.3">
      <c r="B74" s="87"/>
      <c r="C74" s="85"/>
      <c r="D74" s="85"/>
      <c r="E74" s="85"/>
      <c r="F74" s="85"/>
      <c r="G74" s="85"/>
      <c r="H74" s="86"/>
      <c r="I74" s="86"/>
      <c r="J74" s="86"/>
      <c r="K74" s="86"/>
      <c r="L74" s="86"/>
      <c r="M74" s="86"/>
      <c r="N74" s="86"/>
      <c r="O74" s="86"/>
      <c r="P74" s="86"/>
    </row>
  </sheetData>
  <mergeCells count="65">
    <mergeCell ref="H6:H7"/>
    <mergeCell ref="A1:W1"/>
    <mergeCell ref="C2:W2"/>
    <mergeCell ref="A4:A5"/>
    <mergeCell ref="B4:B5"/>
    <mergeCell ref="C4:C5"/>
    <mergeCell ref="D4:E4"/>
    <mergeCell ref="F4:G4"/>
    <mergeCell ref="H4:I4"/>
    <mergeCell ref="J4:K4"/>
    <mergeCell ref="L4:M4"/>
    <mergeCell ref="A6:A7"/>
    <mergeCell ref="D6:D7"/>
    <mergeCell ref="E6:E7"/>
    <mergeCell ref="F6:F7"/>
    <mergeCell ref="G6:G7"/>
    <mergeCell ref="N6:N7"/>
    <mergeCell ref="N4:O4"/>
    <mergeCell ref="P4:Q4"/>
    <mergeCell ref="R4:S4"/>
    <mergeCell ref="U4:W4"/>
    <mergeCell ref="O6:O7"/>
    <mergeCell ref="P6:P7"/>
    <mergeCell ref="Q6:Q7"/>
    <mergeCell ref="R6:R7"/>
    <mergeCell ref="S6:S7"/>
    <mergeCell ref="I6:I7"/>
    <mergeCell ref="J6:J7"/>
    <mergeCell ref="K6:K7"/>
    <mergeCell ref="L6:L7"/>
    <mergeCell ref="M6:M7"/>
    <mergeCell ref="A8:A9"/>
    <mergeCell ref="D8:D9"/>
    <mergeCell ref="E8:E9"/>
    <mergeCell ref="F8:F9"/>
    <mergeCell ref="G8:G9"/>
    <mergeCell ref="S8:S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N19:N20"/>
    <mergeCell ref="A19:A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O19:O20"/>
    <mergeCell ref="P19:P20"/>
    <mergeCell ref="Q19:Q20"/>
    <mergeCell ref="R19:R20"/>
    <mergeCell ref="S19:S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9257F0C438FD4F8DC8571B3328F60B" ma:contentTypeVersion="18" ma:contentTypeDescription="Crear nuevo documento." ma:contentTypeScope="" ma:versionID="5852f6cdcdc51de49751f86e485a1007">
  <xsd:schema xmlns:xsd="http://www.w3.org/2001/XMLSchema" xmlns:xs="http://www.w3.org/2001/XMLSchema" xmlns:p="http://schemas.microsoft.com/office/2006/metadata/properties" xmlns:ns2="c298746a-0869-4342-88b4-f5d115138236" xmlns:ns3="c706c78e-75b1-47ec-8af0-8e9ba99ea0cc" targetNamespace="http://schemas.microsoft.com/office/2006/metadata/properties" ma:root="true" ma:fieldsID="393d15f901795fea710012c318a31b61" ns2:_="" ns3:_="">
    <xsd:import namespace="c298746a-0869-4342-88b4-f5d115138236"/>
    <xsd:import namespace="c706c78e-75b1-47ec-8af0-8e9ba99ea0c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8746a-0869-4342-88b4-f5d1151382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b6291cf-b22b-447e-832f-37b876521c28}" ma:internalName="TaxCatchAll" ma:showField="CatchAllData" ma:web="c298746a-0869-4342-88b4-f5d115138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6c78e-75b1-47ec-8af0-8e9ba99ea0cc" elementFormDefault="qualified">
    <xsd:import namespace="http://schemas.microsoft.com/office/2006/documentManagement/types"/>
    <xsd:import namespace="http://schemas.microsoft.com/office/infopath/2007/PartnerControls"/>
    <xsd:element name="MigrationWizId" ma:index="11" nillable="true" ma:displayName="MigrationWizId" ma:internalName="MigrationWizId">
      <xsd:simpleType>
        <xsd:restriction base="dms:Text"/>
      </xsd:simpleType>
    </xsd:element>
    <xsd:element name="MigrationWizIdPermissions" ma:index="12" nillable="true" ma:displayName="MigrationWizIdPermissions" ma:internalName="MigrationWizIdPermissions">
      <xsd:simpleType>
        <xsd:restriction base="dms:Text"/>
      </xsd:simpleType>
    </xsd:element>
    <xsd:element name="MigrationWizIdVersion" ma:index="13" nillable="true" ma:displayName="MigrationWizIdVersion" ma:internalName="MigrationWizIdVersion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c706c78e-75b1-47ec-8af0-8e9ba99ea0cc" xsi:nil="true"/>
    <MigrationWizIdVersion xmlns="c706c78e-75b1-47ec-8af0-8e9ba99ea0cc" xsi:nil="true"/>
    <MigrationWizIdPermissions xmlns="c706c78e-75b1-47ec-8af0-8e9ba99ea0cc" xsi:nil="true"/>
    <TaxCatchAll xmlns="c298746a-0869-4342-88b4-f5d115138236" xsi:nil="true"/>
    <lcf76f155ced4ddcb4097134ff3c332f xmlns="c706c78e-75b1-47ec-8af0-8e9ba99ea0cc">
      <Terms xmlns="http://schemas.microsoft.com/office/infopath/2007/PartnerControls"/>
    </lcf76f155ced4ddcb4097134ff3c332f>
    <_dlc_DocId xmlns="c298746a-0869-4342-88b4-f5d115138236">ZQVMJN4V7J2M-215259351-41458</_dlc_DocId>
    <_dlc_DocIdUrl xmlns="c298746a-0869-4342-88b4-f5d115138236">
      <Url>https://rutanmedellin.sharepoint.com/sites/GestionDocumental/_layouts/15/DocIdRedir.aspx?ID=ZQVMJN4V7J2M-215259351-41458</Url>
      <Description>ZQVMJN4V7J2M-215259351-41458</Description>
    </_dlc_DocIdUrl>
  </documentManagement>
</p:properties>
</file>

<file path=customXml/itemProps1.xml><?xml version="1.0" encoding="utf-8"?>
<ds:datastoreItem xmlns:ds="http://schemas.openxmlformats.org/officeDocument/2006/customXml" ds:itemID="{2C80B4BD-3D29-4E28-8FDB-747161E53779}"/>
</file>

<file path=customXml/itemProps2.xml><?xml version="1.0" encoding="utf-8"?>
<ds:datastoreItem xmlns:ds="http://schemas.openxmlformats.org/officeDocument/2006/customXml" ds:itemID="{BC46C1A6-C2BF-42F8-8445-A3E31E3F8ED5}"/>
</file>

<file path=customXml/itemProps3.xml><?xml version="1.0" encoding="utf-8"?>
<ds:datastoreItem xmlns:ds="http://schemas.openxmlformats.org/officeDocument/2006/customXml" ds:itemID="{C3E062AD-E0A4-4304-9321-2E850C5F8B2F}"/>
</file>

<file path=customXml/itemProps4.xml><?xml version="1.0" encoding="utf-8"?>
<ds:datastoreItem xmlns:ds="http://schemas.openxmlformats.org/officeDocument/2006/customXml" ds:itemID="{94F109E1-B27D-42F2-B6A4-5063E2360153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Plan+Tareas</vt:lpstr>
      <vt:lpstr>Cronograma</vt:lpstr>
      <vt:lpstr>Presupuesto</vt:lpstr>
      <vt:lpstr>Honorarios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Hoyos Estrada</dc:creator>
  <cp:lastModifiedBy>Luis Fernando Hoyos Estrada</cp:lastModifiedBy>
  <cp:lastPrinted>2016-10-24T19:18:07Z</cp:lastPrinted>
  <dcterms:created xsi:type="dcterms:W3CDTF">2016-02-03T19:56:21Z</dcterms:created>
  <dcterms:modified xsi:type="dcterms:W3CDTF">2022-01-18T20:47:38Z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0x010100DC9257F0C438FD4F8DC8571B3328F60B</vt:lpwstr>
  </property>
  <property fmtid="{D5CDD505-2E9C-101B-9397-08002B2CF9AE}" pid="3" name="_dlc_DocIdItemGuid">
    <vt:lpwstr>763e8965-0a48-4f6e-b5f9-27c3990a31f8</vt:lpwstr>
  </property>
</Properties>
</file>